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Inga.Perkone\Nextcloud\Documents\Projekti\Attistibas_programma\Aktualizacija\2025.gada uzraudzibai\"/>
    </mc:Choice>
  </mc:AlternateContent>
  <xr:revisionPtr revIDLastSave="0" documentId="13_ncr:1_{03BA3CDB-CF45-4A7A-B8D7-53CB28E2C2C0}" xr6:coauthVersionLast="47" xr6:coauthVersionMax="47" xr10:uidLastSave="{00000000-0000-0000-0000-000000000000}"/>
  <bookViews>
    <workbookView xWindow="29280" yWindow="480" windowWidth="19230" windowHeight="16245" xr2:uid="{414466AF-4794-42F5-B482-ACBFF4D556A7}"/>
  </bookViews>
  <sheets>
    <sheet name="Lapa1" sheetId="1" r:id="rId1"/>
  </sheets>
  <definedNames>
    <definedName name="_Hlk159331827" localSheetId="0">Lapa1!#REF!</definedName>
    <definedName name="_Hlk159331837" localSheetId="0">Lapa1!#REF!</definedName>
    <definedName name="_Hlk159331848" localSheetId="0">Lapa1!#REF!</definedName>
    <definedName name="_Hlk63851327" localSheetId="0">Lapa1!$A$181</definedName>
    <definedName name="_xlnm.Print_Area" localSheetId="0">Lapa1!$A$1:$W$722</definedName>
    <definedName name="_xlnm.Print_Titles" localSheetId="0">Lapa1!$6:$7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29" i="1" l="1"/>
  <c r="W110" i="1"/>
  <c r="W108" i="1"/>
  <c r="W85" i="1" l="1"/>
  <c r="W281" i="1" l="1"/>
  <c r="W282" i="1"/>
  <c r="W283" i="1"/>
  <c r="W284" i="1"/>
  <c r="W285" i="1"/>
  <c r="W286" i="1"/>
  <c r="W287" i="1"/>
  <c r="W288" i="1"/>
  <c r="W289" i="1"/>
  <c r="W290" i="1"/>
  <c r="W291" i="1"/>
  <c r="W292" i="1"/>
  <c r="W293" i="1"/>
  <c r="W294" i="1"/>
  <c r="W295" i="1"/>
  <c r="W296" i="1"/>
  <c r="W297" i="1"/>
  <c r="W298" i="1"/>
  <c r="W299" i="1"/>
  <c r="W300" i="1"/>
  <c r="W301" i="1"/>
  <c r="W280" i="1"/>
  <c r="W324" i="1"/>
  <c r="W385" i="1" l="1"/>
  <c r="V384" i="1"/>
  <c r="U384" i="1"/>
  <c r="W384" i="1" s="1"/>
  <c r="W383" i="1"/>
  <c r="V383" i="1"/>
  <c r="U383" i="1"/>
  <c r="T383" i="1"/>
  <c r="V84" i="1"/>
  <c r="W84" i="1" s="1"/>
  <c r="V83" i="1"/>
  <c r="W83" i="1" s="1"/>
  <c r="W81" i="1"/>
  <c r="W80" i="1"/>
  <c r="V81" i="1"/>
  <c r="V80" i="1"/>
  <c r="S186" i="1"/>
  <c r="S281" i="1"/>
  <c r="S282" i="1"/>
  <c r="S283" i="1"/>
  <c r="S284" i="1"/>
  <c r="S285" i="1"/>
  <c r="S286" i="1"/>
  <c r="S287" i="1"/>
  <c r="S288" i="1"/>
  <c r="S289" i="1"/>
  <c r="S290" i="1"/>
  <c r="S291" i="1"/>
  <c r="S292" i="1"/>
  <c r="S293" i="1"/>
  <c r="S294" i="1"/>
  <c r="S295" i="1"/>
  <c r="S296" i="1"/>
  <c r="S297" i="1"/>
  <c r="S298" i="1"/>
  <c r="S299" i="1"/>
  <c r="S300" i="1"/>
  <c r="S301" i="1"/>
  <c r="S280" i="1"/>
  <c r="S306" i="1"/>
  <c r="S303" i="1"/>
  <c r="S304" i="1"/>
  <c r="S305" i="1"/>
  <c r="S307" i="1"/>
  <c r="S308" i="1"/>
  <c r="S309" i="1"/>
  <c r="S310" i="1"/>
  <c r="S311" i="1"/>
  <c r="S312" i="1"/>
  <c r="S313" i="1"/>
  <c r="S314" i="1"/>
  <c r="S302" i="1"/>
  <c r="K179" i="1" l="1"/>
  <c r="K178" i="1"/>
  <c r="S31" i="1" l="1"/>
  <c r="S30" i="1"/>
  <c r="S10" i="1"/>
  <c r="S11" i="1"/>
  <c r="S12" i="1"/>
  <c r="S13" i="1"/>
  <c r="S14" i="1"/>
  <c r="S9" i="1"/>
  <c r="S421" i="1" l="1"/>
  <c r="S422" i="1"/>
  <c r="S324" i="1" l="1"/>
  <c r="S161" i="1" l="1"/>
  <c r="S160" i="1"/>
  <c r="S159" i="1"/>
  <c r="S147" i="1"/>
  <c r="S110" i="1" l="1"/>
  <c r="S108" i="1"/>
  <c r="S184" i="1" l="1"/>
  <c r="S183" i="1"/>
  <c r="S164" i="1"/>
  <c r="S165" i="1"/>
  <c r="S166" i="1"/>
  <c r="S167" i="1"/>
  <c r="S168" i="1"/>
  <c r="S169" i="1"/>
  <c r="S170" i="1"/>
  <c r="S171" i="1"/>
  <c r="S172" i="1"/>
  <c r="S173" i="1"/>
  <c r="S174" i="1"/>
  <c r="S175" i="1"/>
  <c r="S163" i="1"/>
  <c r="R87" i="1" l="1"/>
  <c r="S34" i="1"/>
  <c r="S385" i="1" l="1"/>
  <c r="S384" i="1"/>
  <c r="S383" i="1"/>
  <c r="O331" i="1"/>
  <c r="O330" i="1"/>
  <c r="O184" i="1"/>
  <c r="O183" i="1"/>
  <c r="N182" i="1"/>
  <c r="M182" i="1"/>
  <c r="G418" i="1"/>
  <c r="G419" i="1"/>
  <c r="G420" i="1"/>
  <c r="G421" i="1"/>
  <c r="G422" i="1"/>
  <c r="G425" i="1"/>
  <c r="G426" i="1"/>
  <c r="G417" i="1"/>
  <c r="O182" i="1" l="1"/>
  <c r="O98" i="1"/>
  <c r="O94" i="1"/>
  <c r="O93" i="1"/>
  <c r="O92" i="1"/>
  <c r="O422" i="1"/>
  <c r="O383" i="1"/>
  <c r="O385" i="1"/>
  <c r="O241" i="1"/>
  <c r="O180" i="1"/>
  <c r="O108" i="1"/>
  <c r="O110" i="1"/>
  <c r="O147" i="1"/>
  <c r="O522" i="1" l="1"/>
  <c r="O521" i="1"/>
  <c r="O520" i="1"/>
  <c r="O316" i="1"/>
  <c r="O85" i="1"/>
  <c r="O315" i="1"/>
  <c r="N301" i="1"/>
  <c r="N300" i="1"/>
  <c r="N298" i="1"/>
  <c r="N297" i="1"/>
  <c r="N296" i="1"/>
  <c r="N295" i="1"/>
  <c r="N294" i="1"/>
  <c r="N292" i="1"/>
  <c r="N291" i="1"/>
  <c r="N285" i="1"/>
  <c r="M281" i="1"/>
  <c r="N280" i="1"/>
  <c r="O314" i="1" l="1"/>
  <c r="O302" i="1"/>
  <c r="O303" i="1"/>
  <c r="O304" i="1"/>
  <c r="O305" i="1"/>
  <c r="O306" i="1"/>
  <c r="O307" i="1"/>
  <c r="O308" i="1"/>
  <c r="O309" i="1"/>
  <c r="O310" i="1"/>
  <c r="O311" i="1"/>
  <c r="O312" i="1"/>
  <c r="O313" i="1"/>
  <c r="O281" i="1"/>
  <c r="O282" i="1"/>
  <c r="O283" i="1"/>
  <c r="O284" i="1"/>
  <c r="O285" i="1"/>
  <c r="O286" i="1"/>
  <c r="O287" i="1"/>
  <c r="O288" i="1"/>
  <c r="O289" i="1"/>
  <c r="O290" i="1"/>
  <c r="O291" i="1"/>
  <c r="O292" i="1"/>
  <c r="O293" i="1"/>
  <c r="O294" i="1"/>
  <c r="O295" i="1"/>
  <c r="O296" i="1"/>
  <c r="O297" i="1"/>
  <c r="O298" i="1"/>
  <c r="O299" i="1"/>
  <c r="O300" i="1"/>
  <c r="O301" i="1"/>
  <c r="O280" i="1"/>
  <c r="O159" i="1"/>
  <c r="O31" i="1"/>
  <c r="O33" i="1"/>
  <c r="O34" i="1"/>
  <c r="O30" i="1"/>
  <c r="O143" i="1"/>
  <c r="O144" i="1"/>
  <c r="O145" i="1"/>
  <c r="O146" i="1"/>
  <c r="O142" i="1"/>
  <c r="G143" i="1"/>
  <c r="G144" i="1"/>
  <c r="G145" i="1"/>
  <c r="G146" i="1"/>
  <c r="G147" i="1"/>
  <c r="G142" i="1"/>
  <c r="O391" i="1" l="1"/>
  <c r="O394" i="1"/>
  <c r="O395" i="1"/>
  <c r="O393" i="1"/>
  <c r="O326" i="1"/>
  <c r="O240" i="1"/>
  <c r="O239" i="1"/>
  <c r="O236" i="1"/>
  <c r="O237" i="1"/>
  <c r="O238" i="1"/>
  <c r="O235" i="1"/>
  <c r="O339" i="1" l="1"/>
  <c r="O325" i="1" l="1"/>
  <c r="O324" i="1"/>
  <c r="G178" i="1" l="1"/>
  <c r="G242" i="1" l="1"/>
  <c r="G113" i="1"/>
  <c r="G114" i="1"/>
  <c r="G115" i="1"/>
  <c r="G116" i="1"/>
  <c r="G112" i="1"/>
  <c r="G31" i="1"/>
  <c r="G30" i="1"/>
  <c r="G108" i="1" l="1"/>
  <c r="G339" i="1"/>
  <c r="G395" i="1" l="1"/>
  <c r="G394" i="1"/>
  <c r="G3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Inga Pērkone</author>
    <author>tc={D5DF5303-9399-4F65-B5E6-B29822ACD2D2}</author>
  </authors>
  <commentList>
    <comment ref="M10" authorId="0" shapeId="0" xr:uid="{882DE1FA-DB68-42DB-BEB0-8F7C70D5805F}">
      <text>
        <r>
          <rPr>
            <b/>
            <sz val="9"/>
            <color indexed="81"/>
            <rFont val="Tahoma"/>
            <family val="2"/>
            <charset val="186"/>
          </rPr>
          <t>USER:</t>
        </r>
        <r>
          <rPr>
            <sz val="9"/>
            <color indexed="81"/>
            <rFont val="Tahoma"/>
            <family val="2"/>
            <charset val="186"/>
          </rPr>
          <t xml:space="preserve">
pieslēgumu skaits</t>
        </r>
      </text>
    </comment>
    <comment ref="M12" authorId="0" shapeId="0" xr:uid="{BD70BE69-67C4-4A76-B9A0-CAA9944D92B6}">
      <text>
        <r>
          <rPr>
            <b/>
            <sz val="9"/>
            <color indexed="81"/>
            <rFont val="Tahoma"/>
            <family val="2"/>
            <charset val="186"/>
          </rPr>
          <t>USER:</t>
        </r>
        <r>
          <rPr>
            <sz val="9"/>
            <color indexed="81"/>
            <rFont val="Tahoma"/>
            <family val="2"/>
            <charset val="186"/>
          </rPr>
          <t xml:space="preserve">
pieslēgumu skaits</t>
        </r>
      </text>
    </comment>
    <comment ref="N83" authorId="1" shapeId="0" xr:uid="{9337C861-2E09-497E-A476-7280CE5CE3B0}">
      <text>
        <r>
          <rPr>
            <b/>
            <sz val="9"/>
            <color indexed="81"/>
            <rFont val="Tahoma"/>
            <family val="2"/>
            <charset val="186"/>
          </rPr>
          <t>Inga Pērkone:</t>
        </r>
        <r>
          <rPr>
            <sz val="9"/>
            <color indexed="81"/>
            <rFont val="Tahoma"/>
            <family val="2"/>
            <charset val="186"/>
          </rPr>
          <t xml:space="preserve">
Dati ir par laika periodu no 16.08.2022., jo līdz tam 2022. gadā nedarbojās uzstādītie skaitītāji, kā arī pie Gaujas tilta skaitītājs vispār 2022. gadā nav funkcionējis korekti</t>
        </r>
      </text>
    </comment>
    <comment ref="W120" authorId="2" shapeId="0" xr:uid="{8D7E51CF-B414-4604-9495-C2BB5C1D991D}">
      <text>
        <r>
          <rPr>
            <sz val="11"/>
            <color theme="1"/>
            <rFont val="Calibri"/>
            <family val="2"/>
            <charset val="186"/>
            <scheme val="minor"/>
          </rPr>
          <t>[Threaded comment]
Your version of Excel allows you to read this threaded 
    Ādažu vidusskolas renovācija, PII Strautiņš remontdarbi.</t>
        </r>
      </text>
    </comment>
    <comment ref="M457" authorId="0" shapeId="0" xr:uid="{A2D37B2D-B93E-44C8-B487-BA43C8D0EB52}">
      <text>
        <r>
          <rPr>
            <b/>
            <sz val="9"/>
            <color indexed="81"/>
            <rFont val="Tahoma"/>
            <family val="2"/>
            <charset val="186"/>
          </rPr>
          <t>USER:</t>
        </r>
        <r>
          <rPr>
            <sz val="9"/>
            <color indexed="81"/>
            <rFont val="Tahoma"/>
            <family val="2"/>
            <charset val="186"/>
          </rPr>
          <t xml:space="preserve">
mājsaimniecības X 3</t>
        </r>
      </text>
    </comment>
    <comment ref="M458" authorId="0" shapeId="0" xr:uid="{41BE2397-D7CB-480C-87BD-5EF7A293FA85}">
      <text>
        <r>
          <rPr>
            <b/>
            <sz val="9"/>
            <color indexed="81"/>
            <rFont val="Tahoma"/>
            <family val="2"/>
            <charset val="186"/>
          </rPr>
          <t>USER:</t>
        </r>
        <r>
          <rPr>
            <sz val="9"/>
            <color indexed="81"/>
            <rFont val="Tahoma"/>
            <family val="2"/>
            <charset val="186"/>
          </rPr>
          <t xml:space="preserve">
jurid personas, tajā skaitā apsaimniekotāji, 2537 mājsaimniecības, tajā skaitā dzīvokļi =7471 iedzīvotāji
</t>
        </r>
      </text>
    </comment>
    <comment ref="M460" authorId="0" shapeId="0" xr:uid="{546D7A90-2B32-47BC-9E2C-91931A24164C}">
      <text>
        <r>
          <rPr>
            <b/>
            <sz val="9"/>
            <color indexed="81"/>
            <rFont val="Tahoma"/>
            <family val="2"/>
            <charset val="186"/>
          </rPr>
          <t>USER:</t>
        </r>
        <r>
          <rPr>
            <sz val="9"/>
            <color indexed="81"/>
            <rFont val="Tahoma"/>
            <family val="2"/>
            <charset val="186"/>
          </rPr>
          <t xml:space="preserve">
mājsaimniecības x 3</t>
        </r>
      </text>
    </comment>
    <comment ref="M461" authorId="0" shapeId="0" xr:uid="{EC49F3FB-8A79-4E4D-9F6D-6121667C6A44}">
      <text>
        <r>
          <rPr>
            <b/>
            <sz val="9"/>
            <color indexed="81"/>
            <rFont val="Tahoma"/>
            <family val="2"/>
            <charset val="186"/>
          </rPr>
          <t>USER:</t>
        </r>
        <r>
          <rPr>
            <sz val="9"/>
            <color indexed="81"/>
            <rFont val="Tahoma"/>
            <family val="2"/>
            <charset val="186"/>
          </rPr>
          <t xml:space="preserve">
jurid personas, tajā skaitā apsaimniekotāji, 2560 mājsaimniecības, tajā skaitā dzīvokļi =7494 iedzīvotāji</t>
        </r>
      </text>
    </comment>
    <comment ref="M465" authorId="0" shapeId="0" xr:uid="{9F32FCBF-7BFF-4074-A5E5-E2D13B3A92A4}">
      <text>
        <r>
          <rPr>
            <b/>
            <sz val="9"/>
            <color indexed="81"/>
            <rFont val="Tahoma"/>
            <family val="2"/>
            <charset val="186"/>
          </rPr>
          <t>USER:</t>
        </r>
        <r>
          <rPr>
            <sz val="9"/>
            <color indexed="81"/>
            <rFont val="Tahoma"/>
            <family val="2"/>
            <charset val="186"/>
          </rPr>
          <t xml:space="preserve">
iedzīvotāju skaiti</t>
        </r>
      </text>
    </comment>
    <comment ref="F651" authorId="1" shapeId="0" xr:uid="{00859056-B663-4A60-8CD0-FA32E649C5BA}">
      <text>
        <r>
          <rPr>
            <b/>
            <sz val="9"/>
            <color indexed="81"/>
            <rFont val="Tahoma"/>
            <family val="2"/>
            <charset val="186"/>
          </rPr>
          <t>Inga Pērkone:</t>
        </r>
        <r>
          <rPr>
            <sz val="9"/>
            <color indexed="81"/>
            <rFont val="Tahoma"/>
            <family val="2"/>
            <charset val="186"/>
          </rPr>
          <t xml:space="preserve">
sākotnēji bija 34481 EUR</t>
        </r>
      </text>
    </comment>
    <comment ref="M656" authorId="0" shapeId="0" xr:uid="{6214BE8B-D13C-42B1-ABAA-F68225F61590}">
      <text>
        <r>
          <rPr>
            <b/>
            <sz val="9"/>
            <color indexed="81"/>
            <rFont val="Tahoma"/>
            <family val="2"/>
            <charset val="186"/>
          </rPr>
          <t>USER:</t>
        </r>
        <r>
          <rPr>
            <sz val="9"/>
            <color indexed="81"/>
            <rFont val="Tahoma"/>
            <family val="2"/>
            <charset val="186"/>
          </rPr>
          <t xml:space="preserve">
Notekūdeņi</t>
        </r>
      </text>
    </comment>
    <comment ref="M658" authorId="0" shapeId="0" xr:uid="{10E84915-B4AA-498F-936C-B95712DCBFB5}">
      <text>
        <r>
          <rPr>
            <b/>
            <sz val="9"/>
            <color indexed="81"/>
            <rFont val="Tahoma"/>
            <family val="2"/>
            <charset val="186"/>
          </rPr>
          <t>USER:</t>
        </r>
        <r>
          <rPr>
            <sz val="9"/>
            <color indexed="81"/>
            <rFont val="Tahoma"/>
            <family val="2"/>
            <charset val="186"/>
          </rPr>
          <t xml:space="preserve">
pieslēgumu skaits</t>
        </r>
      </text>
    </comment>
    <comment ref="M659" authorId="0" shapeId="0" xr:uid="{5ED57A70-8B10-45DB-99A3-637D7CAC3351}">
      <text>
        <r>
          <rPr>
            <b/>
            <sz val="9"/>
            <color indexed="81"/>
            <rFont val="Tahoma"/>
            <family val="2"/>
            <charset val="186"/>
          </rPr>
          <t>USER:</t>
        </r>
        <r>
          <rPr>
            <sz val="9"/>
            <color indexed="81"/>
            <rFont val="Tahoma"/>
            <family val="2"/>
            <charset val="186"/>
          </rPr>
          <t xml:space="preserve">
pieslēgumu skaits</t>
        </r>
      </text>
    </comment>
    <comment ref="M664" authorId="0" shapeId="0" xr:uid="{C8CC9372-EDB2-4E67-BEC9-BE306021BBA2}">
      <text>
        <r>
          <rPr>
            <b/>
            <sz val="9"/>
            <color indexed="81"/>
            <rFont val="Tahoma"/>
            <family val="2"/>
            <charset val="186"/>
          </rPr>
          <t>USER:</t>
        </r>
        <r>
          <rPr>
            <sz val="9"/>
            <color indexed="81"/>
            <rFont val="Tahoma"/>
            <family val="2"/>
            <charset val="186"/>
          </rPr>
          <t xml:space="preserve">
ūdens sagatavošana un pārvade</t>
        </r>
      </text>
    </comment>
    <comment ref="M665" authorId="0" shapeId="0" xr:uid="{3C0CA560-7AF1-47BD-876E-068C35175EDD}">
      <text>
        <r>
          <rPr>
            <b/>
            <sz val="9"/>
            <color indexed="81"/>
            <rFont val="Tahoma"/>
            <family val="2"/>
            <charset val="186"/>
          </rPr>
          <t>USER:</t>
        </r>
        <r>
          <rPr>
            <sz val="9"/>
            <color indexed="81"/>
            <rFont val="Tahoma"/>
            <family val="2"/>
            <charset val="186"/>
          </rPr>
          <t xml:space="preserve">
notekūdeņu pārsūknēšana un attīrīšana</t>
        </r>
      </text>
    </comment>
    <comment ref="M668" authorId="0" shapeId="0" xr:uid="{C16C2185-2B5B-4B33-B26B-08B177357AA9}">
      <text>
        <r>
          <rPr>
            <b/>
            <sz val="9"/>
            <color indexed="81"/>
            <rFont val="Tahoma"/>
            <family val="2"/>
            <charset val="186"/>
          </rPr>
          <t>USER:</t>
        </r>
        <r>
          <rPr>
            <sz val="9"/>
            <color indexed="81"/>
            <rFont val="Tahoma"/>
            <family val="2"/>
            <charset val="186"/>
          </rPr>
          <t xml:space="preserve">
bez PVN</t>
        </r>
      </text>
    </comment>
  </commentList>
</comments>
</file>

<file path=xl/sharedStrings.xml><?xml version="1.0" encoding="utf-8"?>
<sst xmlns="http://schemas.openxmlformats.org/spreadsheetml/2006/main" count="2833" uniqueCount="1164">
  <si>
    <t>Uzraudzības indikators</t>
  </si>
  <si>
    <t>Uzraudzības indikatora vērtība</t>
  </si>
  <si>
    <t>Informācijas avots</t>
  </si>
  <si>
    <t>Vēlamā izmaiņu tendence</t>
  </si>
  <si>
    <t>Ādažu pagasts</t>
  </si>
  <si>
    <t>Carnikavas pagasts</t>
  </si>
  <si>
    <t>Kopā</t>
  </si>
  <si>
    <t>VTP1: Attīstīta un racionāla inženiertehniskā infrastruktūra</t>
  </si>
  <si>
    <t>Centralizētās ūdensapgādes sistēmas kopgarums</t>
  </si>
  <si>
    <t>km</t>
  </si>
  <si>
    <t>→</t>
  </si>
  <si>
    <t>Mājsaimniecības, kas pieslēgušās centralizētajai ūdensapgādes sistēmai</t>
  </si>
  <si>
    <t>skaits</t>
  </si>
  <si>
    <t>↑</t>
  </si>
  <si>
    <t>Centralizētās notekūdeņu savākšanas sistēmas kopgarums</t>
  </si>
  <si>
    <t>Mājsaimniecības, kas pieslēgušās centralizētajai notekūdeņu savākšanas sistēmai</t>
  </si>
  <si>
    <t>Attīrīšanas iekārtās attīrīto notekūdeņu daudzums</t>
  </si>
  <si>
    <r>
      <t>m</t>
    </r>
    <r>
      <rPr>
        <vertAlign val="superscript"/>
        <sz val="10"/>
        <color theme="1"/>
        <rFont val="Times New Roman"/>
        <family val="1"/>
        <charset val="186"/>
      </rPr>
      <t>3</t>
    </r>
    <r>
      <rPr>
        <sz val="10"/>
        <color theme="1"/>
        <rFont val="Times New Roman"/>
        <family val="1"/>
        <charset val="186"/>
      </rPr>
      <t>/diennaktī</t>
    </r>
  </si>
  <si>
    <t>Attīrīšanas iekārtu jaudu izlietojums</t>
  </si>
  <si>
    <t>Siltumražošanas efektivitāte</t>
  </si>
  <si>
    <t>%</t>
  </si>
  <si>
    <t>gāze</t>
  </si>
  <si>
    <t xml:space="preserve">… </t>
  </si>
  <si>
    <t>Videi draudzīgas enerģijas ražošanas un alternatīvu enerģijas ieguves veidi</t>
  </si>
  <si>
    <t>1 (CS ar granulām un šķeldu, bet SIA “Ādažu Ūdens” uzsācis izpēti biogāzes pārstrādei elektroenerģijas un siltuma ieguvei. Ja tiks saņemts KF līdzfinansējums, tad 2022.- 2023.g. tiks uzsākti būvdarbi – būs “1”)</t>
  </si>
  <si>
    <t>Iedzīvotāju vērtējums par dzeramā ūdens kvalitāti dzīvesvietā</t>
  </si>
  <si>
    <t>Iedzīvotāju aptauja*</t>
  </si>
  <si>
    <t>apmierina vai drīzāk apmierina</t>
  </si>
  <si>
    <t>neapmierina vai drīzāk neapmierina</t>
  </si>
  <si>
    <t>↓</t>
  </si>
  <si>
    <t>Iedzīvotāju vērtējums par ūdensapgādes un kanalizācijas pakalpojumu kvalitāti</t>
  </si>
  <si>
    <t>Iedzīvotāju vērtējums par pieejamību ūdensapgādes un kanalizācijas pakalpojumiem</t>
  </si>
  <si>
    <t>nav datu</t>
  </si>
  <si>
    <t>VTP2: Darbspējīgas polderu un citas meliorācijas sistēmas</t>
  </si>
  <si>
    <t>skaits, %</t>
  </si>
  <si>
    <t xml:space="preserve">Piesārņotās vietas (sūkņu stacijas, DUS) </t>
  </si>
  <si>
    <t>2 potenciāli piesārņotas vietas. Pie robežas ar Rīgu (naftas produktu dīķis) un dārzniecības teritorija Carnikavā (ražošanas atkritumi)</t>
  </si>
  <si>
    <t>Kritiskā stāvoklī esošās sūkņu stacijas</t>
  </si>
  <si>
    <t>Meliorācijas sistēmu, hidrotehnisko būvju atjaunošana</t>
  </si>
  <si>
    <t>ciemos</t>
  </si>
  <si>
    <t>lauksaimniecības zemēs</t>
  </si>
  <si>
    <t>VTP3: Attīstīta, droša un mobila satiksmes infrastruktūra</t>
  </si>
  <si>
    <t>Ceļa intensitāte uz galvenā autoceļa</t>
  </si>
  <si>
    <t>auto/ diennaktī</t>
  </si>
  <si>
    <t>VSIA “Latvijas Valsts ceļi”</t>
  </si>
  <si>
    <t>A1, posms A2-Draudzības iela Ādažos (no 0,000 līdz 6,940 km)</t>
  </si>
  <si>
    <t>A1, posms Draudzības iela Ādažos – V45 (no 6,940 līdz 13,030 km)</t>
  </si>
  <si>
    <t>A1, posms V45 – V101 (no 13,030 līdz 21,300 km)</t>
  </si>
  <si>
    <t>Ceļu kopgarums</t>
  </si>
  <si>
    <t>melnais segums</t>
  </si>
  <si>
    <t>grants segums un bez seguma</t>
  </si>
  <si>
    <t>bruģakmens</t>
  </si>
  <si>
    <t>Gājēju celiņi (t.sk., apvienotie ar velo)</t>
  </si>
  <si>
    <t>kopgarums</t>
  </si>
  <si>
    <t>apgaismoti</t>
  </si>
  <si>
    <t>Veloinfrastruktūra</t>
  </si>
  <si>
    <t>Velo apkopes punkti un stendi (pašu serviss)</t>
  </si>
  <si>
    <t>Velomaršruti</t>
  </si>
  <si>
    <t>7 (Reģionālais: Ādaži – Iļķene Nr 10; Vietējie: Ādaži – Divezers Nr 136; Ādaži – Āņi Nr 137; Mazais Baltezera loks Nr 138; Kempinga Leiputrija velomaršruts Nr 17; Nemarķētie – Ādaži – Atari, Lielais Baltezera loks)</t>
  </si>
  <si>
    <t>2 (Eiro velo 13, Eiro velo 10)</t>
  </si>
  <si>
    <t>Mobilitātes punkti</t>
  </si>
  <si>
    <t>Elektrotransporta uzlādes stacijas</t>
  </si>
  <si>
    <t>Publiski labiekārtoti pašvaldības stāvlaukumi</t>
  </si>
  <si>
    <t>4 (pie domes, pie tirgus, pie Attekas iela,  pie Gaujas tilta)</t>
  </si>
  <si>
    <t>Sabiedriskā transporta maršruti</t>
  </si>
  <si>
    <t>Sabiedrisko pārvadājumu pakalpojumu sniedzējs</t>
  </si>
  <si>
    <t>autobusi</t>
  </si>
  <si>
    <t>vilcieni</t>
  </si>
  <si>
    <t>-</t>
  </si>
  <si>
    <t>Ar sabiedrisko transportu pārvadātie cilvēki</t>
  </si>
  <si>
    <t>Iedzīvotāju vērtējums par gājējiem domāto celiņu infrastruktūru</t>
  </si>
  <si>
    <t>Iedzīvotāju vērtējums par veloceliņu infrastruktūru</t>
  </si>
  <si>
    <t>Iedzīvotāju vērtējums par transportam domāto ceļu infrastruktūru</t>
  </si>
  <si>
    <t>Iedzīvotāju vērtējums par sabiedriskā transporta maršrutiem un laiku</t>
  </si>
  <si>
    <t>VTP4: Aizsargāta un sakopta dabas vide brīvā laika pavadīšanas iespējām dabā</t>
  </si>
  <si>
    <t>Apmeklētāji, kas šķērso Gaujas tiltu</t>
  </si>
  <si>
    <t>gājēji</t>
  </si>
  <si>
    <t>velo braucēji</t>
  </si>
  <si>
    <t>Jūras promenādes apmeklētāju skaits</t>
  </si>
  <si>
    <t>Carnikavas Novadpētniecības centra apmeklētāju skaits</t>
  </si>
  <si>
    <t>3921 (2019. gadā – 6287)</t>
  </si>
  <si>
    <t>Labiekārtotas vietas pie publiskajiem ūdeņiem</t>
  </si>
  <si>
    <t>4 (Krastupes ielas terase, atpūtas vieta pie Gaujas tilta, atpūtas vieta Iļkenē, atpūtas vieta Āņos)</t>
  </si>
  <si>
    <t>10 (Sidrabsaliņa Dzirnezerā, Dzirnezerā pie Purva ielas, Gauja pie Korandes, Atpūtas ielas galā un pie Mazās Rožu ielas, pludmale Lilastē, Gauja, Carnikavā, Garciemā un Kalngalē)</t>
  </si>
  <si>
    <t>Marķētās pastaigu un atpūtas taku kopgarums</t>
  </si>
  <si>
    <t>20 (Mežtaka)</t>
  </si>
  <si>
    <t>21,6 (1,8 km promenāde uz jūru, 0,8 km Garciema taka, 20 km Jūrtaka)</t>
  </si>
  <si>
    <t xml:space="preserve">Peldvietas </t>
  </si>
  <si>
    <t>5 (Vējupes centra peldvieta, Kadagas ezera peldvieta, Ūbeļu peldvieta, peldvieta pie Mazā Baltezera pie kanāla, Alderu peldvieta)</t>
  </si>
  <si>
    <t>0 (desmit peldēšanās vietas  iepriekš minētajās labiekartotajās vietās pie publiskajiem ūdeņiem)</t>
  </si>
  <si>
    <t>Zilā karoga pludmales</t>
  </si>
  <si>
    <t>Tūrisma maršruti</t>
  </si>
  <si>
    <t>Ādažu novada sociālo tīklu sekotāji</t>
  </si>
  <si>
    <t>tīmekļa vietnes skatījumi</t>
  </si>
  <si>
    <t>tīmekļa vietnes lietotāji</t>
  </si>
  <si>
    <t>Facebook</t>
  </si>
  <si>
    <t xml:space="preserve">1245 (Carnikavas sports) </t>
  </si>
  <si>
    <t>1685 (tautas nams “Ozolaine”)</t>
  </si>
  <si>
    <t xml:space="preserve">1107 (Carnikavas TIC) </t>
  </si>
  <si>
    <t xml:space="preserve">Twitter </t>
  </si>
  <si>
    <t>Instagram</t>
  </si>
  <si>
    <t>Iedzīvotāju vērtējums par vides kvalitāti</t>
  </si>
  <si>
    <t>Iedzīvotāju vērtējums par gaisa kvalitāti</t>
  </si>
  <si>
    <t>VTP5: Resursu efektīva izmantošana un attīstība</t>
  </si>
  <si>
    <t>Bērnu rotaļu laukumi</t>
  </si>
  <si>
    <t>daudzdzīvokļu māju īpašumā</t>
  </si>
  <si>
    <t>pašvaldības īpašumā un apsaimniekošanā</t>
  </si>
  <si>
    <t>Publiski pieejami sporta laukumi</t>
  </si>
  <si>
    <t>Šķiroto atkritumu daudzums</t>
  </si>
  <si>
    <r>
      <t>m</t>
    </r>
    <r>
      <rPr>
        <vertAlign val="superscript"/>
        <sz val="10"/>
        <color theme="1"/>
        <rFont val="Times New Roman"/>
        <family val="1"/>
        <charset val="186"/>
      </rPr>
      <t>3</t>
    </r>
    <r>
      <rPr>
        <sz val="10"/>
        <color theme="1"/>
        <rFont val="Times New Roman"/>
        <family val="1"/>
        <charset val="186"/>
      </rPr>
      <t>, t</t>
    </r>
  </si>
  <si>
    <t>Atkritumu apsaimniekotājs</t>
  </si>
  <si>
    <t>stikls</t>
  </si>
  <si>
    <t>vieglais iepakojums (plastmasa, kartons)</t>
  </si>
  <si>
    <t>bioloģiski noārdāmie</t>
  </si>
  <si>
    <t>liela izmēra atkritumi</t>
  </si>
  <si>
    <t>Savākto atkritumu daudzums</t>
  </si>
  <si>
    <t>5594,27 t</t>
  </si>
  <si>
    <r>
      <t>32050 m</t>
    </r>
    <r>
      <rPr>
        <vertAlign val="superscript"/>
        <sz val="10"/>
        <color rgb="FF000000"/>
        <rFont val="Times New Roman"/>
        <family val="1"/>
        <charset val="186"/>
      </rPr>
      <t>3</t>
    </r>
    <r>
      <rPr>
        <sz val="10"/>
        <color rgb="FF000000"/>
        <rFont val="Times New Roman"/>
        <family val="1"/>
        <charset val="186"/>
      </rPr>
      <t>/ 2724,25 t</t>
    </r>
  </si>
  <si>
    <t>8318,52 t</t>
  </si>
  <si>
    <t>Izbūvētas vai atjaunotas pašvaldības ēkas un to apkārtējās teritorijas atjaunošanai, pielāgošanai pašvaldības funkciju īstenošanai</t>
  </si>
  <si>
    <t>3 (ĀVS sākumskola, ĀPII atjaunošana, Ādažu slimnīca)</t>
  </si>
  <si>
    <t>1 (Moduļu ēka)</t>
  </si>
  <si>
    <t>Kapu teritorijas paplašināšana</t>
  </si>
  <si>
    <r>
      <t>m</t>
    </r>
    <r>
      <rPr>
        <vertAlign val="superscript"/>
        <sz val="10"/>
        <color theme="1"/>
        <rFont val="Times New Roman"/>
        <family val="1"/>
        <charset val="186"/>
      </rPr>
      <t>2</t>
    </r>
  </si>
  <si>
    <t>Atmežotās platības</t>
  </si>
  <si>
    <t>ha</t>
  </si>
  <si>
    <t>Valsts meža dienests</t>
  </si>
  <si>
    <t>Iedzīvotāju vērtējums par teritorijas labiekārtojumu</t>
  </si>
  <si>
    <t>VTP6: Klimatneitrāla enerģijas izmantošana un ģenerācija</t>
  </si>
  <si>
    <t>Dabasgāzes patēriņš pašvaldības ēkās</t>
  </si>
  <si>
    <r>
      <t>m</t>
    </r>
    <r>
      <rPr>
        <vertAlign val="superscript"/>
        <sz val="10"/>
        <color rgb="FF000000"/>
        <rFont val="Times New Roman"/>
        <family val="1"/>
        <charset val="186"/>
      </rPr>
      <t>3</t>
    </r>
    <r>
      <rPr>
        <sz val="10"/>
        <color rgb="FF000000"/>
        <rFont val="Times New Roman"/>
        <family val="1"/>
        <charset val="186"/>
      </rPr>
      <t>/gadā</t>
    </r>
  </si>
  <si>
    <t>Primārās enerģijas gada patēriņa samazinājums sabiedriskajās ēkās / vidējais</t>
  </si>
  <si>
    <t>kWh/gadā</t>
  </si>
  <si>
    <t>Aprēķinātais siltumnīcefekta gāzu samazinājums sabiedriskajās ēkās gadā / vidējais</t>
  </si>
  <si>
    <r>
      <t>CO</t>
    </r>
    <r>
      <rPr>
        <vertAlign val="superscript"/>
        <sz val="10"/>
        <color theme="1"/>
        <rFont val="Times New Roman"/>
        <family val="1"/>
        <charset val="186"/>
      </rPr>
      <t>2</t>
    </r>
    <r>
      <rPr>
        <sz val="10"/>
        <color theme="1"/>
        <rFont val="Times New Roman"/>
        <family val="1"/>
        <charset val="186"/>
      </rPr>
      <t xml:space="preserve"> ekvivalenta tonnas</t>
    </r>
  </si>
  <si>
    <t>Daudzdzīvokļu ēkas, kurām veikti energoefektivitātes paaugstināšanas pasākumi</t>
  </si>
  <si>
    <t>VTP7: Uzņēmējdarbības vajadzībām pielāgota novada teritorija</t>
  </si>
  <si>
    <t>Jauni uzņēmumi</t>
  </si>
  <si>
    <t>Lursoft</t>
  </si>
  <si>
    <t>Uzņēmumi</t>
  </si>
  <si>
    <t>Bezdarbnieki</t>
  </si>
  <si>
    <t>Nodarbinātības valsts aģentūra</t>
  </si>
  <si>
    <t>Bezdarba līmenis</t>
  </si>
  <si>
    <t>Izstrādātie PPP projekti</t>
  </si>
  <si>
    <t>Tirdzniecības vietas pašvaldības īpašumā</t>
  </si>
  <si>
    <t>Tirdzniecības vietas privātās teritorijās</t>
  </si>
  <si>
    <t>Atļaujas tirdzniecības organizēšanai tirdzniecības vietās kopā</t>
  </si>
  <si>
    <t>Novada svētkos izsniegtās atļaujas</t>
  </si>
  <si>
    <t>Dalībnieku skaits tirdzniecības vietās</t>
  </si>
  <si>
    <t>Uzņēmējdarbības veicināšanas konkursu ietvaros īstenotie projekti (gadā)</t>
  </si>
  <si>
    <t>Rekonstruēto ielu / ceļu garums industriālajās teritorijās</t>
  </si>
  <si>
    <t>1,116 (Muižas iela)</t>
  </si>
  <si>
    <t>Izbūvēts ūdensvads industriālajās teritorijās</t>
  </si>
  <si>
    <t>2,46 (Muižas ielā 0,7 km, Katlapu ceļš 1,76 km)</t>
  </si>
  <si>
    <t>Izbūvēti pašteces kanalizācijas tīkli industriālajās teritorijās</t>
  </si>
  <si>
    <t>2,59 (Muižas ielā 1,07 km, Katlapu ceļš 1,52 km)</t>
  </si>
  <si>
    <t>Izbūvētas kanalizācijas sūkņu stacijas industriālajās teritorijās</t>
  </si>
  <si>
    <t>Uzstādīti apgaismes elementi industriālajās teritorijās</t>
  </si>
  <si>
    <t>Pētniecības, zinātnes centrs</t>
  </si>
  <si>
    <t>1 (RTU bērnu un jauniešu universitāte)</t>
  </si>
  <si>
    <t>Iedzīvotāju vērtējums par darba iespējām</t>
  </si>
  <si>
    <t>VTP8: Pieejama un daudzpusīga izglītība</t>
  </si>
  <si>
    <t>Skolēni vispārējās izglītības iestādēs</t>
  </si>
  <si>
    <t>Vispārējās izglītības iestādes</t>
  </si>
  <si>
    <t>ĀVS</t>
  </si>
  <si>
    <t>CPS</t>
  </si>
  <si>
    <t>ĀBVS</t>
  </si>
  <si>
    <t>Bērni pirmsskolas izglītības iestādēs</t>
  </si>
  <si>
    <t>Pirmsskolas izglītības iestādes</t>
  </si>
  <si>
    <t>ĀPII “Strautiņš”</t>
  </si>
  <si>
    <t>KPII</t>
  </si>
  <si>
    <t>CPII “Riekstiņš”</t>
  </si>
  <si>
    <t>PPII “Pasaku Valstība”</t>
  </si>
  <si>
    <t>PPII “Patnis”</t>
  </si>
  <si>
    <t>“Brīvā Austras skola”</t>
  </si>
  <si>
    <t>Iestādes, kas sniedz pirmsskolas izglītības pakalpojumus</t>
  </si>
  <si>
    <t>Skolēni profesionālās ievirzes izglītības iestādēs</t>
  </si>
  <si>
    <t>Profesionālās ievirzes izglītības iestādes</t>
  </si>
  <si>
    <t>ĀBJSS</t>
  </si>
  <si>
    <t>Alternatīvās izglītības iestādes novadā</t>
  </si>
  <si>
    <t>Pirmskolas vecuma (no 1,5 gada) bērnu skaits, kuri stāv rindā un kuriem pašvaldība nevar nodrošināt vietas pirmskolas izglītības iestādē**</t>
  </si>
  <si>
    <t>pašvaldības pirmskolas izglītības iestādes</t>
  </si>
  <si>
    <t>privātās pirmskolas izglītības iestādes Ādažu novadā</t>
  </si>
  <si>
    <t>apmeklē citu pašvaldību PII</t>
  </si>
  <si>
    <t>Skolēni, kas tiek pārvadāti līdz skolai un no skolas ar sabiedriskā maršruta transportu</t>
  </si>
  <si>
    <t>567 ĀVS</t>
  </si>
  <si>
    <t>24 ĀBVS</t>
  </si>
  <si>
    <t>Mākslas un mūzikas pieejamās izglītības programmas</t>
  </si>
  <si>
    <t>skaits (nosaukumi)</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</si>
  <si>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</si>
  <si>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Saksofona spēle, Trompetes spēle, Klarnetes spēle, Sitaminstrumentu spēle, Vizuāli plastiskā māksla)</t>
  </si>
  <si>
    <t>ĀBJSS pieejamie sporta veidi</t>
  </si>
  <si>
    <t>15 programmas astoņos sporta veidos (džudo, grieķu-romiešu cīņa, vieglatlētika, orientēšanās sports, peldēšana, basketbols, florbols, volejbols)</t>
  </si>
  <si>
    <t>Bērni, kam sniegts pašvaldības atbalsts mākslas, sporta jomā</t>
  </si>
  <si>
    <t>mākslā</t>
  </si>
  <si>
    <t>mūzikā</t>
  </si>
  <si>
    <t>dejā</t>
  </si>
  <si>
    <t>sportā</t>
  </si>
  <si>
    <t>Konkursi, izstādes, koncerti u.tml., kuros piedalījās profesionālās ievirzes izglītības iestāžu audzēkņi</t>
  </si>
  <si>
    <t>Profesionālās ievirzes izglītības iestāžu organizētie koncerti, konkursi, festivāli</t>
  </si>
  <si>
    <t>Izveidots vienots reģionālais metodiskais centrs Ādažos</t>
  </si>
  <si>
    <t>Īstenotie pasākumi pedagogu motivācijai</t>
  </si>
  <si>
    <t>ekskursijas</t>
  </si>
  <si>
    <t>dalība konferencēs</t>
  </si>
  <si>
    <t>citi pasākumi</t>
  </si>
  <si>
    <t>Novadā īstenotās EKO izglītības programmas</t>
  </si>
  <si>
    <t>3 (Ādažu sākumskolā, ĀVS, ĀBVS)</t>
  </si>
  <si>
    <t>Vispārējās izglītības iestādēs pieejamie interešu izglītības piedāvājumi</t>
  </si>
  <si>
    <t xml:space="preserve">ĀVS - 45 </t>
  </si>
  <si>
    <t>ĀBVS - 30</t>
  </si>
  <si>
    <t>Īstenotās aktivitātes maksas interešu izglītības pakalpojumu sniedzēju darbības atbalstīšanai</t>
  </si>
  <si>
    <t>Pašvaldības līdzfinansējums 21 maksas interešu izglītības programmai</t>
  </si>
  <si>
    <t>Mūžizglītības ietvaros piedāvātie kursi, apmācības</t>
  </si>
  <si>
    <t>1 (Programma “Bērnu uzraudzības pakalpojumu sniegšana” – 8)</t>
  </si>
  <si>
    <t>1 (Latviešu valoda cittautiešiem)</t>
  </si>
  <si>
    <t>Mūžizglītības ietvaros apmācītie cilvēki</t>
  </si>
  <si>
    <t>Īstenotās aktivitātes pedagogu tālākizglītībai</t>
  </si>
  <si>
    <t>4 aktivitātes, kopā piedalījās 330 pedagogi (1 aktivitāti 30 pedagogiemorganizēja pašvaldība)</t>
  </si>
  <si>
    <t>Piedāvātās tālākizglītības programmas</t>
  </si>
  <si>
    <t>Iedzīvotāju vērtējums par vispārējās izglītības pakalpojumu kvalitāti</t>
  </si>
  <si>
    <t>Iedzīvotāju vērtējums par pieejamību vispārējās izglītības pakalpojumiem</t>
  </si>
  <si>
    <t>Iedzīvotāju vērtējums par pirmsskolas izglītības pakalpojumu kvalitāti</t>
  </si>
  <si>
    <t>Iedzīvotāju vērtējums par pieejamību pirmsskolas izglītības pakalpojumiem</t>
  </si>
  <si>
    <t>Iedzīvotāju vērtējums par mūžizglītības pakalpojumu kvalitāti</t>
  </si>
  <si>
    <t>Iedzīvotāju vērtējums par pieejamību mūžizglītības pakalpojumiem</t>
  </si>
  <si>
    <t>Iedzīvotāju vērtējums par interešu izglītības bērniem kvalitāti</t>
  </si>
  <si>
    <t xml:space="preserve">Iedzīvotāju vērtējums par pieejamību interešu izglītībai bērniem </t>
  </si>
  <si>
    <t>VTP9:  Daudzveidīgu sociālo un veselības pakalpojumu pieejamība</t>
  </si>
  <si>
    <t>Trūcīgie iedzīvotāji</t>
  </si>
  <si>
    <t>Maznodrošinātie iedzīvotāji</t>
  </si>
  <si>
    <t>Sociālā rehabilitācijas centra apmeklētāji (bērni ar FRT)</t>
  </si>
  <si>
    <t>Dienas aprūpes centra apmeklētāji (pieaugušie ar GRT)</t>
  </si>
  <si>
    <t xml:space="preserve">Specializētas darbnīcas personām ar GRT </t>
  </si>
  <si>
    <t>Grupu dzīvokļi</t>
  </si>
  <si>
    <t>Sabiedriskas ēkas, kas pielāgotas cilvēkiem ar īpašām vajadzībām</t>
  </si>
  <si>
    <t>Veselības aprūpes pakalpojumu daudzveidība</t>
  </si>
  <si>
    <t>skaits (piedāvāto medicīnisko pakalpojumu veidi)</t>
  </si>
  <si>
    <t>PSIA “Ādažu slimnīca”, medicīnas centrs “Liepa”</t>
  </si>
  <si>
    <t>Ģimenes ārstu prakšu skaits</t>
  </si>
  <si>
    <t>PSIA “Ādažu slimnīca”, pašvaldība, medicīnas centrs “Liepa”</t>
  </si>
  <si>
    <t>Ārstu rezidenti, kas izgājuši apmācības PSIA “Ādažu slimnīca”</t>
  </si>
  <si>
    <t>Iedzīvotāju vērtējums par sociālās palīdzības un sociālo pakalpojumu kvalitāti</t>
  </si>
  <si>
    <t>Iedzīvotāju vērtējums par pieejamību sociālajai palīdzībai un sociālajiem pakalpojumiem</t>
  </si>
  <si>
    <t>Iedzīvotāju vērtējums par veselības aprūpes kvalitāti</t>
  </si>
  <si>
    <t>Iedzīvotāju vērtējums par pieejamību veselības aprūpei</t>
  </si>
  <si>
    <t>VTP10: Sporta aktivitāšu pieejamība un daudzveidība</t>
  </si>
  <si>
    <t>Skolu un sporta daļas apsaimniekotie sporta laukumi</t>
  </si>
  <si>
    <t>stadions ar 400 m asfaltbetona skrejceliņiem</t>
  </si>
  <si>
    <t>1 (Ādažu stadionā)</t>
  </si>
  <si>
    <t>stadions ar 400 m gumijotiem skrejceliņiem</t>
  </si>
  <si>
    <t>1 (Carnikavas sporta komplekss)</t>
  </si>
  <si>
    <t>basketbola laukums ar sintētisko segumu</t>
  </si>
  <si>
    <t>2 (Ādažu stadionā)</t>
  </si>
  <si>
    <t>1 (Brīvā laika pavadīšanas centrs “Kadiķis”)</t>
  </si>
  <si>
    <t>basketbola laukums ar asfaltbetona segumu</t>
  </si>
  <si>
    <t>4 (2 – Carnikavas sporta kompleksā, 2 – Carnikavas sporta laukumā)</t>
  </si>
  <si>
    <t>pludmales volejbola laukumi</t>
  </si>
  <si>
    <t>6 (2 Ādažu stadionā, 1 Garkalnes ciemā, 1 Kadagā, 2 Vējupes pludmalē)</t>
  </si>
  <si>
    <t>5 (1 – Carnikavas sporta laukumā, 1 –Carnikavas  sporta kompleksā, 1 – Carnikavas parkā, 2 – Carnikavas pludmalē)</t>
  </si>
  <si>
    <t>klasiskā volejbola laukumi</t>
  </si>
  <si>
    <t>3 (ĀBVS; ĀVS, Ādažu sākumskola)</t>
  </si>
  <si>
    <t>1 (Carnikavas pamatskola)</t>
  </si>
  <si>
    <t>futbola laukumi</t>
  </si>
  <si>
    <t>2 (Ādažu stadiona futbola laukums; Garkalnes ciema futbola laukums)</t>
  </si>
  <si>
    <t>2 (1 – Carnikavas sporta kompleksā, 1 – Carnikavas sporta kompleksā)</t>
  </si>
  <si>
    <t>hokeja laukums ar bortiem</t>
  </si>
  <si>
    <t>1 (Garkalnes ciema hokeja laukums)</t>
  </si>
  <si>
    <t>skriešanas, slēpošanas trase</t>
  </si>
  <si>
    <t>1 (Meža taka ūdensrožu parkā)</t>
  </si>
  <si>
    <t>4 (Sporta un aktīvās atpūtas centrs “Zibeņi”, Piejūras dabas parks, dambis no gājēju tilta līdz šosejai E67, Carnikavas sporta komplekss)</t>
  </si>
  <si>
    <t>āra trenažieri</t>
  </si>
  <si>
    <t>2 (Carnikavas parks, Carnikavas sporta komplekss)</t>
  </si>
  <si>
    <t>ekstrēmo sporta veidu laukumi</t>
  </si>
  <si>
    <t>1 (Liepu iela 10A)</t>
  </si>
  <si>
    <t>Sporta pasākumi**</t>
  </si>
  <si>
    <t>pašvaldības organizētie</t>
  </si>
  <si>
    <t>7 (2019.gadā –12)</t>
  </si>
  <si>
    <t>21 (2019.gadā – 28)</t>
  </si>
  <si>
    <t>citu organizāciju</t>
  </si>
  <si>
    <t>11 (2019.gadā –9)</t>
  </si>
  <si>
    <t>5 (2019.gadā – 7)</t>
  </si>
  <si>
    <t>Sporta pasākumu dalībnieku skaits **</t>
  </si>
  <si>
    <t>4750 (2019.gadā –6000)</t>
  </si>
  <si>
    <t>2850 (2019.gadā – 12500, t.sk., Stirnu Bukā 7000)</t>
  </si>
  <si>
    <t>Pieaugušo sporta komandas</t>
  </si>
  <si>
    <t>4 privātās komandas – Volejbola klubs “Ādaži”, basketbola klubs “Emerald Zalaris”, florbola klubs “FBK SĀC”, MTB riteņbraukšanas komanda “Ādaži velo”</t>
  </si>
  <si>
    <t>4 (Latvijas basketbola līgas 3 līga basketbola komanda “FK Carnikava”; “FK Carnikava” – florbola komanda, kura piedalās Rīgas atklātajā čempionātā; “FK SĀC” – florbola komanda, kura piedalās 1. līgā; “FK Carnikava” – veterānu futbola klubs)</t>
  </si>
  <si>
    <t>Iedzīvotāju vērtējums par sporta un aktīvās atpūtas iespējām</t>
  </si>
  <si>
    <t>VTP11: Ādažu novada kultūrvides attīstība</t>
  </si>
  <si>
    <t>Kultūras pasākumi**</t>
  </si>
  <si>
    <t>Lietišķās un vizuālās mākslas izstādes</t>
  </si>
  <si>
    <t>5 (2019.gadā – 12)</t>
  </si>
  <si>
    <t>6 (2019.gadā – 9)</t>
  </si>
  <si>
    <t>Klasiskās un džeza mūzikas koncerti</t>
  </si>
  <si>
    <t>1 (2019.gadā – 2)</t>
  </si>
  <si>
    <t>0 (2019.gadā – 1)</t>
  </si>
  <si>
    <t>Koncerti ar ārvalstu mākslinieku dalību</t>
  </si>
  <si>
    <t>Novada svētku ietvaros</t>
  </si>
  <si>
    <t>Kora un tautas mūzikas koncerti</t>
  </si>
  <si>
    <t>1 (2019.gadā – 8)</t>
  </si>
  <si>
    <t>3 (2019.gadā – 5)</t>
  </si>
  <si>
    <t xml:space="preserve">Dziesmu svētku skates un gatavošanās pasākumi </t>
  </si>
  <si>
    <t>0 (2019.gadā – 4)</t>
  </si>
  <si>
    <t>Amatiermākslas kolektīvu koncerti un pasākumi</t>
  </si>
  <si>
    <t>15 (2019.gadā – 39)</t>
  </si>
  <si>
    <t>12 (2019.gadā – 35)</t>
  </si>
  <si>
    <t>Populārās mūzikas koncerti</t>
  </si>
  <si>
    <t>8 (2019.gadā – 4)</t>
  </si>
  <si>
    <t>Latvijas teātru viesizrādes un stāvizrādes</t>
  </si>
  <si>
    <t>2 (2019.gadā – 2)</t>
  </si>
  <si>
    <t>0 (2019.gadā – 0)</t>
  </si>
  <si>
    <t>Amatierteātru izrādes</t>
  </si>
  <si>
    <t>0 (2019.gadā – 5)</t>
  </si>
  <si>
    <t>Izrādes bērniem</t>
  </si>
  <si>
    <t>3 (2019.gadā – 4)</t>
  </si>
  <si>
    <t>1 (2019.gadā – 1)</t>
  </si>
  <si>
    <t>Deju koncerti un konkursi</t>
  </si>
  <si>
    <t>5 (2019.gadā – 8)</t>
  </si>
  <si>
    <t>2 (2019.gadā – 8)</t>
  </si>
  <si>
    <t>Pasākumi, koncerti bērniem</t>
  </si>
  <si>
    <t>0 (2019.gadā – 8)</t>
  </si>
  <si>
    <t>1 (2019.gadā – 3)</t>
  </si>
  <si>
    <t>KC organizēti tradīciju pasākumi, svētki, brīvdabas pasākumi</t>
  </si>
  <si>
    <t>6 (2019.gadā – 12)</t>
  </si>
  <si>
    <t>4 (2019.gadā – 13)</t>
  </si>
  <si>
    <t xml:space="preserve">Novada svētki </t>
  </si>
  <si>
    <t>0 (2019.gadā – 2)</t>
  </si>
  <si>
    <t>Kongresi, konferences, semināri, forumi, vēlēšanas</t>
  </si>
  <si>
    <t>15 (2019.gadā – 45)</t>
  </si>
  <si>
    <t>2 (2019.gadā – nav datu)</t>
  </si>
  <si>
    <t>Sapulces, prezentācijas, apmācības, infodienas</t>
  </si>
  <si>
    <t>107 (2019.gadā – 122)</t>
  </si>
  <si>
    <t>Svinības un izklaides pasākumi</t>
  </si>
  <si>
    <t>3 (2019.gadā – 15)</t>
  </si>
  <si>
    <t>Laulību ceremonijas un viesības</t>
  </si>
  <si>
    <t>10 (2019.gadā – 17)</t>
  </si>
  <si>
    <t>0 (2019.gadā – 3)</t>
  </si>
  <si>
    <t>Izglītojoši pasākumi, lekcijas, ekskursijas</t>
  </si>
  <si>
    <t>17 (2019.gadā – 36)</t>
  </si>
  <si>
    <t>3 (2019.gadā – nav datu)</t>
  </si>
  <si>
    <t>Filmas</t>
  </si>
  <si>
    <t>8 (2019.gadā – 12)</t>
  </si>
  <si>
    <t>4 (2019.gadā – 4)</t>
  </si>
  <si>
    <t>Labdarības pasākumi</t>
  </si>
  <si>
    <t>3 (2019.gadā – 1)</t>
  </si>
  <si>
    <t>2 (2019.gadā – 3)</t>
  </si>
  <si>
    <t>Izlaidumi</t>
  </si>
  <si>
    <t>Bibliotēkas apmeklētāji</t>
  </si>
  <si>
    <t>1547 (2019.gadā – 1710)</t>
  </si>
  <si>
    <t>Bibliotēkā īstenotie pasākumi</t>
  </si>
  <si>
    <t>24 (2019.gadā – 177)</t>
  </si>
  <si>
    <t>Literārās izstādes</t>
  </si>
  <si>
    <t>4 (2019.gadā – 71)</t>
  </si>
  <si>
    <t>Tematiskās izstādes</t>
  </si>
  <si>
    <t>2 (2019.gadā – 74)</t>
  </si>
  <si>
    <t>Pasākumi</t>
  </si>
  <si>
    <t>6 (2019.gadā – 6)</t>
  </si>
  <si>
    <t>Tikšanās</t>
  </si>
  <si>
    <t>2 (2019.gadā – 9)</t>
  </si>
  <si>
    <t>Nodarbības</t>
  </si>
  <si>
    <t>Projekti</t>
  </si>
  <si>
    <t>Sacensības</t>
  </si>
  <si>
    <t>3 (2019.gadā – 3)</t>
  </si>
  <si>
    <t>Konkursi</t>
  </si>
  <si>
    <t>3 (2019.gadā – 10)</t>
  </si>
  <si>
    <t>Bibliotēkas krājums</t>
  </si>
  <si>
    <t>grāmatas</t>
  </si>
  <si>
    <t>20005 (2019.gadā – 18120)</t>
  </si>
  <si>
    <t>periodiskie izdevumi</t>
  </si>
  <si>
    <t>3790 (2019.gadā – 3557)</t>
  </si>
  <si>
    <t>Muzejos, novadpētniecības centros rīkotie pasākumi, tematiskās izstādes**</t>
  </si>
  <si>
    <t>2 (papildus 4 pasākumi organizēti sadarbībā ar citām iestādēm un organizācijām) (2019.gadā – 7 CNC organizētie pasākumi, papildus 9 pasākumi –sadarbībā ar citām iestādē un organizācijām)</t>
  </si>
  <si>
    <t>Muzeja, novadpētniecības centra apmeklētāji**</t>
  </si>
  <si>
    <t>3921 (1919. gadā – 6287)</t>
  </si>
  <si>
    <t>Iedzīvotāju vērtējums par kultūras un izklaides pasākumiem</t>
  </si>
  <si>
    <t>Iedzīvotāju vērtējums par amatierkolektīviem pieaugušajiem</t>
  </si>
  <si>
    <t>VTP12: Iedzīvotāju dzīves stabilitāte un drošība</t>
  </si>
  <si>
    <t>Deklarēto iedzīvotāju skaits</t>
  </si>
  <si>
    <t>PMLP</t>
  </si>
  <si>
    <t>Dabiskais pieaugums</t>
  </si>
  <si>
    <t>Iedzīvotāju reģistrs</t>
  </si>
  <si>
    <t>Daudzbērnu ģimenes</t>
  </si>
  <si>
    <t>Biedrības un nodibinājumi (aktīvie)</t>
  </si>
  <si>
    <t>Jaunas interešu grupas ciemos</t>
  </si>
  <si>
    <t>7 (5 grupas konkursā “Sabiedrība ar dvēseli”, 2 jaunas biedrības – “Upmalu attīstības biedrība” un “Sudrablasis”)</t>
  </si>
  <si>
    <t>1 (Garupe)</t>
  </si>
  <si>
    <t>Īstenoto veselības veicināšanas pasākumu skaits projekta “Pasākumi vietējās sabiedrības veselības veicināšanai Ādažu novadā” ietvaros</t>
  </si>
  <si>
    <t>Mācību prakses vietas jauniešiem pašvaldības iestādēs</t>
  </si>
  <si>
    <t>Brīvprātīgajā darbā iesaistīto jauniešu skaits pašvaldības iestādēs</t>
  </si>
  <si>
    <t>Nodarbināto skolēnu skaits vasaras mēnešos</t>
  </si>
  <si>
    <t>darba vietas</t>
  </si>
  <si>
    <t>Jauniešu iniciatīvu projekti</t>
  </si>
  <si>
    <t xml:space="preserve">Bērni pašvaldības organizētajās aktivitātēs vasarā </t>
  </si>
  <si>
    <t>Bērnu, jauniešu centra apmeklētāji</t>
  </si>
  <si>
    <t>Īstenoti pasākumi iedzīvotāju, t.sk., bērnu, izglītošanai par drošību, policijas darbu</t>
  </si>
  <si>
    <t>Video novērošanas kameras</t>
  </si>
  <si>
    <t>Ugunsgrēki</t>
  </si>
  <si>
    <t>Administratīvie pārkāpumi</t>
  </si>
  <si>
    <t>Administratīvā komisija</t>
  </si>
  <si>
    <t>Iedzīvotāju vērtējums par sabiedrisko kārtību</t>
  </si>
  <si>
    <t>Padziļinātas iedzīvotāju viedokļa aptaujas laikā aptaujātie respondenti</t>
  </si>
  <si>
    <t>Formas, kādā veidā tiek sasniegti iedzīvotāju viedokļi</t>
  </si>
  <si>
    <t>aptaujas</t>
  </si>
  <si>
    <t>sabiedriskās apspriedes</t>
  </si>
  <si>
    <t>sanāksmes</t>
  </si>
  <si>
    <t>darba grupas</t>
  </si>
  <si>
    <t>iedzīvotāju padomes</t>
  </si>
  <si>
    <t>viedās tehnoloģijas</t>
  </si>
  <si>
    <t>Izstrādātie tematiskie plāni, koncepcijas</t>
  </si>
  <si>
    <t>1 (apzaļumošanas koncepcija)</t>
  </si>
  <si>
    <t>1 (vizuālās identitātes koncepcija)</t>
  </si>
  <si>
    <t>Izstrādātie pašvaldības lokālplānojumi un detālplānojumi</t>
  </si>
  <si>
    <t>Iedzīvotāju vērtējums par novada attīstību</t>
  </si>
  <si>
    <t>Iedzīvotāju vērtējums par apbūves vidi kopumā</t>
  </si>
  <si>
    <t>Iedzīvotāju vērtējums par apbūves vidi konkrētajā ciemā</t>
  </si>
  <si>
    <t xml:space="preserve">Iedzīvotāju vērtējums par iespēju iesaistīties pašvaldības lēmumu pieņemšanā </t>
  </si>
  <si>
    <t>VTP14: Attīstīta sadarbība ar citām pašvaldībām, iestādēm un organizācijām</t>
  </si>
  <si>
    <t>Sadarbības līgumi ar citām pašvaldībām</t>
  </si>
  <si>
    <t>skaits, informācija</t>
  </si>
  <si>
    <t>4 (Pierīgas pašvaldības, Rīgas dome, Garkalnes dome, Carnikavas dome)</t>
  </si>
  <si>
    <t>5 (Gruzija, Ukraina, Polija, Somija, Ādaži)</t>
  </si>
  <si>
    <t>Sadarbības līgumi ar privātajiem investoriem, uzņēmējiem, privātpersonām, t.sk., projekti, kur privātie investori līdzfinansē komunikāciju izveidē</t>
  </si>
  <si>
    <t>1 (ar organiskās sintēzes institūtu)</t>
  </si>
  <si>
    <t>Sadarbības līgumi ar LR ministrijām</t>
  </si>
  <si>
    <t>3 (2 ar Aizsardzības ministriju, VARAM)</t>
  </si>
  <si>
    <t>Sadarbības līgumi ar valsts iestādēm</t>
  </si>
  <si>
    <t>2 (AS “Latvijas valsts meži”, VAS “Latvijas dzelzceļš”)</t>
  </si>
  <si>
    <t>Sadarbības līgumi ar citām iestādēm</t>
  </si>
  <si>
    <t>2 (RPR, RTU)</t>
  </si>
  <si>
    <t>Sadarbība uzņēmējdarbības sekmēšanai</t>
  </si>
  <si>
    <t>esošie sadarbības līgumi</t>
  </si>
  <si>
    <t>īstenotās aktivitātes</t>
  </si>
  <si>
    <t>2 (notiek sadarbība ar LIAA biznesa inkubatoru, sadarbība ar biedrību “Ādažu uzņēmēji”)</t>
  </si>
  <si>
    <t>1 (LIAA)</t>
  </si>
  <si>
    <t>Sadarbības līgumi ar nevalstiskajām organizācijām</t>
  </si>
  <si>
    <t>6 (3 ar “Iespējamā misija”, “Dzīvo sapņu fonds”, Pierīgas partnerības, Jaunsardzes un informācijas centrs)</t>
  </si>
  <si>
    <t>VTP15: Aktīva vietējo kopienu stiprināšana un iesaiste pašvaldības darbā</t>
  </si>
  <si>
    <t>Konkursā “Sabiedrība ar dvēseli” īstenotie projekti</t>
  </si>
  <si>
    <t>teritorijas labiekārtošanai</t>
  </si>
  <si>
    <t>izglītojošu, kultūras, sporta un sociālo pasākumu attīstība</t>
  </si>
  <si>
    <t>ēku remontiem</t>
  </si>
  <si>
    <t>Ziemassvētku konkursa dalībnieki</t>
  </si>
  <si>
    <t>Biedrību, nodibinājumu, mākslas kolektīvu, organizāciju, komersantu un fizisku personu iniciatīvu konkursa projekti</t>
  </si>
  <si>
    <t>Sakoptas vides konkursa dalībnieki</t>
  </si>
  <si>
    <t>Izstrādāti ciemu plāni</t>
  </si>
  <si>
    <t>VTP16: Efektīva pašvaldības iestāžu un uzņēmumu darba organizācija</t>
  </si>
  <si>
    <t>Ciemi, kuros izveidoti pašvaldības pakalpojumu centri</t>
  </si>
  <si>
    <t>Valsts un pašvaldību vienotajā klientu apkalpošanas centrā apkalpotie klienti**</t>
  </si>
  <si>
    <t>klātienē</t>
  </si>
  <si>
    <t>neklātienē</t>
  </si>
  <si>
    <t>Valsts un pašvaldību vienotajā klientu apkalpošanas centrā sniegtie pakalpojumi**</t>
  </si>
  <si>
    <t>Iedzīvotāju vērtējums par pašvaldības darbu</t>
  </si>
  <si>
    <t>Iedzīvotāju vērtējums par informāciju par pašvaldības darbu</t>
  </si>
  <si>
    <t>Iedzīvotāju vērtējums par namu apsaimniekošanas pakalpojumiem</t>
  </si>
  <si>
    <t>4.pielikums</t>
  </si>
  <si>
    <t>Ilgtspējīgas enerģētikas un klimata rīcības plāna līdz 2030.gadam uzraudzības indikatori</t>
  </si>
  <si>
    <t>Vispārīgi</t>
  </si>
  <si>
    <t>EPS  sertifikāts pašvaldībā atbilstoši ISO 50001:2018 standartam</t>
  </si>
  <si>
    <t>Zaļo iepirkumu īpatsvars no visiem pašvaldības iepirkumiem</t>
  </si>
  <si>
    <t>Energoefektivitātes garantija iepirkumos</t>
  </si>
  <si>
    <t>Enerģijas patēriņš mājokļu sektorā</t>
  </si>
  <si>
    <t>MWh</t>
  </si>
  <si>
    <t>Enerģijas patēriņš daudzdzīvokļu ēku sektorā</t>
  </si>
  <si>
    <t>Klimata izmaiņu radītie riski Ādažu novada pašvaldībā</t>
  </si>
  <si>
    <t>apraksts</t>
  </si>
  <si>
    <t>Klimata izmaiņu radītie zaudējumi Ādažu novada pašvaldībā</t>
  </si>
  <si>
    <t>EUR</t>
  </si>
  <si>
    <t>Ādažu novada pašvaldības institūciju, iedzīvotāju un infrastruktūras pielāgošanās un izturētspēja pret klimata pārmaiņu izraisītajiem riskiem</t>
  </si>
  <si>
    <t>Pasākumi plūdu izraisīto zaudējumu apmēra mazināšanai</t>
  </si>
  <si>
    <t xml:space="preserve">Novada iedzīvotāji, kas ir nodrošināti pret plūdu riskiem </t>
  </si>
  <si>
    <t xml:space="preserve">Enerģētiski nabadzīgo iedzīvotāju grupas Ādažu novadā </t>
  </si>
  <si>
    <r>
      <t>… (</t>
    </r>
    <r>
      <rPr>
        <i/>
        <sz val="10"/>
        <color theme="1"/>
        <rFont val="Times New Roman"/>
        <family val="1"/>
        <charset val="186"/>
      </rPr>
      <t>grupa</t>
    </r>
    <r>
      <rPr>
        <sz val="10"/>
        <color theme="1"/>
        <rFont val="Times New Roman"/>
        <family val="1"/>
        <charset val="186"/>
      </rPr>
      <t>)</t>
    </r>
  </si>
  <si>
    <t>Ieviestie instrumenti enerģētiskās nabadzības mazināšanai Ādažu novadā</t>
  </si>
  <si>
    <t>Ieviesta uzskaites sistēma klimata radīto seku uzskaitei</t>
  </si>
  <si>
    <t>Pašvaldības ēkas</t>
  </si>
  <si>
    <t>atjaunotas</t>
  </si>
  <si>
    <t>daļēji atjaunotas</t>
  </si>
  <si>
    <t>jaunas</t>
  </si>
  <si>
    <t>neatjaunotas</t>
  </si>
  <si>
    <t>Kopējā apkurināmā platība</t>
  </si>
  <si>
    <t>9 971</t>
  </si>
  <si>
    <t>Siltumenerģijas patēriņš gadā</t>
  </si>
  <si>
    <t>MWh/gadā</t>
  </si>
  <si>
    <t>3 717 (ar klimata korekciju 4810)</t>
  </si>
  <si>
    <t>1 038 (ar klimata korekciju 1343)</t>
  </si>
  <si>
    <t>Elektroenerģijas patēriņš gadā</t>
  </si>
  <si>
    <r>
      <t>Īpatnējais enerģijas patēriņš</t>
    </r>
    <r>
      <rPr>
        <sz val="12"/>
        <color theme="1"/>
        <rFont val="Times New Roman"/>
        <family val="1"/>
        <charset val="186"/>
      </rPr>
      <t xml:space="preserve"> </t>
    </r>
  </si>
  <si>
    <t>atjaunotajās ēkās</t>
  </si>
  <si>
    <r>
      <t>kWh/m</t>
    </r>
    <r>
      <rPr>
        <vertAlign val="superscript"/>
        <sz val="10"/>
        <color theme="1"/>
        <rFont val="Times New Roman"/>
        <family val="1"/>
        <charset val="186"/>
      </rPr>
      <t>2</t>
    </r>
    <r>
      <rPr>
        <sz val="10"/>
        <color theme="1"/>
        <rFont val="Times New Roman"/>
        <family val="1"/>
        <charset val="186"/>
      </rPr>
      <t xml:space="preserve"> gadā</t>
    </r>
  </si>
  <si>
    <t>neatjaunotās ēkās</t>
  </si>
  <si>
    <t>Īpatnējais siltumenerģijas patēriņš gadā (ar klimata korekciju)</t>
  </si>
  <si>
    <t>Vidējais īpatnējais elektroenerģijas patēriņš gadā</t>
  </si>
  <si>
    <t>Īpatnējais elektroenerģijas patēriņš pašvaldības ēkās</t>
  </si>
  <si>
    <t>Vidējās enerģijas izmaksas par gadu</t>
  </si>
  <si>
    <t>Atjaunoto PII vidējais patēriņš gadā</t>
  </si>
  <si>
    <t>Strautiņš</t>
  </si>
  <si>
    <t>Riekstiņš</t>
  </si>
  <si>
    <t>Siltumenerģija ar klimata korekciju</t>
  </si>
  <si>
    <t>Elektroenerģija</t>
  </si>
  <si>
    <t>Ēkas ar derīgiem energosertifikātiem</t>
  </si>
  <si>
    <t xml:space="preserve">Īstenotie pasākumi vienota EPS izveidei, nepārtrauktai uzlabošanai un sertificēšanai </t>
  </si>
  <si>
    <t>Atjaunojamo energoresursu īpatsvars pašvaldības ēkās un kopējā infrastruktūrā</t>
  </si>
  <si>
    <t>Ielu apgaismojums</t>
  </si>
  <si>
    <t xml:space="preserve">Ielu apgaismojums  </t>
  </si>
  <si>
    <t>Vēl neapgaismoto ielu garums</t>
  </si>
  <si>
    <t xml:space="preserve">Uzstādītie gaismekļi </t>
  </si>
  <si>
    <t>1 543</t>
  </si>
  <si>
    <t>Elektroenerģijas patēriņš</t>
  </si>
  <si>
    <t>MWh gadā</t>
  </si>
  <si>
    <t>Elektroenerģijas patēriņš uz 1 gaismekli</t>
  </si>
  <si>
    <t>kWh/gaismekli</t>
  </si>
  <si>
    <t xml:space="preserve">Darbināšanas ilgums </t>
  </si>
  <si>
    <t>stundas</t>
  </si>
  <si>
    <t>Galvenais gaismekļu raksturojums</t>
  </si>
  <si>
    <t>LED</t>
  </si>
  <si>
    <t>nātrija</t>
  </si>
  <si>
    <t>Izmaksas gadā</t>
  </si>
  <si>
    <t>111 115</t>
  </si>
  <si>
    <t>Pašvaldības autoparks</t>
  </si>
  <si>
    <t>Transportlīdzekļi</t>
  </si>
  <si>
    <t>Vidējais autoparka vecums</t>
  </si>
  <si>
    <t>gadi</t>
  </si>
  <si>
    <t>Kopējais degvielas patēriņš</t>
  </si>
  <si>
    <t>l</t>
  </si>
  <si>
    <t>Kopējā degvielas patēriņa veidi</t>
  </si>
  <si>
    <t>dīzeļdegviela</t>
  </si>
  <si>
    <t>benzīns</t>
  </si>
  <si>
    <t>Vidējais nobraukums gadā</t>
  </si>
  <si>
    <t>1/100 km</t>
  </si>
  <si>
    <t>AER īpatsvars</t>
  </si>
  <si>
    <t>Ūdens saimniecība</t>
  </si>
  <si>
    <t xml:space="preserve">Sagatavotā dzeramā ūdens apjoms </t>
  </si>
  <si>
    <t>tūkst. m3/gadā</t>
  </si>
  <si>
    <t>Attīrītais ūdens apjoms</t>
  </si>
  <si>
    <t>Pieslēgtās mājsaimniecības ūdens saņemšanai</t>
  </si>
  <si>
    <t xml:space="preserve">Pieslēgtās mājsaimniecības notekūdeņu attīrīšanai </t>
  </si>
  <si>
    <t>Mājsaimniecību skaits, kas nav pieslēgta centralizētiem kanalizācijas tīkliem</t>
  </si>
  <si>
    <t>Mājsaimniecību skaits, kurām nav uzstādītas nekādas vietējās notekūdeņu attīrīšanas ietaises</t>
  </si>
  <si>
    <t>Elektroenerģijas patēriņš ūdens sagatavošanā</t>
  </si>
  <si>
    <t>kWh/m3</t>
  </si>
  <si>
    <t>Elektroenerģijas patēriņš notekūdeņu attīrīšanai</t>
  </si>
  <si>
    <t>Elektroenerģijas patēriņš uz pārsūknēto attālumu ūdens sagatavošanai</t>
  </si>
  <si>
    <t>kWh/km</t>
  </si>
  <si>
    <t>Elektroenerģijas patēriņš uz pārsūknēto attālumu notekūdeņu attīrīšanai</t>
  </si>
  <si>
    <t>Izmaksas par elektroenerģiju gadā</t>
  </si>
  <si>
    <t>270 tūkst.</t>
  </si>
  <si>
    <t>47 tūkst.</t>
  </si>
  <si>
    <t>Mājokļi</t>
  </si>
  <si>
    <t>Daudzdzīvokļu ēku skaits novadā</t>
  </si>
  <si>
    <t>Vismaz 38</t>
  </si>
  <si>
    <t>Vismaz 43</t>
  </si>
  <si>
    <t xml:space="preserve">No tām atjaunotas </t>
  </si>
  <si>
    <t>18 (4 – jaunais projekts)</t>
  </si>
  <si>
    <t>Pieslēgtas pie CSS</t>
  </si>
  <si>
    <t>ēkas</t>
  </si>
  <si>
    <t>Apkurināmā platība</t>
  </si>
  <si>
    <t>Siltumenerģijas patēriņš daudzdzīvokļu ēkās gadā</t>
  </si>
  <si>
    <t>Elektroenerģijas patēriņš gadā (dati no Sadales tīkls)</t>
  </si>
  <si>
    <t>Kopējais enerģijas patēriņš mājokļu sektorā gadā</t>
  </si>
  <si>
    <t>Vidējais īpatnējais siltumenerģijas patēriņš gadā</t>
  </si>
  <si>
    <t>atjaunotās</t>
  </si>
  <si>
    <t>neatjaunotās</t>
  </si>
  <si>
    <t>jaunie projekti</t>
  </si>
  <si>
    <t>Atbalstīto mājsaimniecību skaits</t>
  </si>
  <si>
    <t>Īstenotie izglītojošie pasākumi iedzīvotājiem par energoefektivitātes un klimata jautājumiem</t>
  </si>
  <si>
    <t>Dalībnieku skaits izglītojošos pasākumos iedzīvotājiem par energoefektivitātes un klimata jautājumiem</t>
  </si>
  <si>
    <t>Sagatavoto informatīvo materiālu skaits</t>
  </si>
  <si>
    <t>Siltumenerģijas patēriņš privātmājās</t>
  </si>
  <si>
    <t>Kurināmā lietojums privātmājās Ādažu novadā</t>
  </si>
  <si>
    <t>Atjaunoto ēku panāktais siltumenerģijas patēriņa samazinājums</t>
  </si>
  <si>
    <t>Atjaunoto ēku īpatnējais siltumenerģijas patēriņš pēc ēkas atjaunošanas</t>
  </si>
  <si>
    <t>Transports un mobilitāte</t>
  </si>
  <si>
    <t>Elektroauto skaits</t>
  </si>
  <si>
    <t>Vietu skaits publiski labiekārtotos pašvaldības stāvlaukumos</t>
  </si>
  <si>
    <t>Autobusi</t>
  </si>
  <si>
    <t>Vilcieni</t>
  </si>
  <si>
    <t>Īstenotie pasākumi sadarbībā ar “Rīgas Metropole”</t>
  </si>
  <si>
    <t>Īstenotie izglītojošie pasākumi iedzīvotājiem par videi draudzīgu pārvietošanos</t>
  </si>
  <si>
    <t>Dalībnieku skaits izglītojošos pasākumos iedzīvotājiem par videi draudzīgu pārvietošanos</t>
  </si>
  <si>
    <t>Enerģijas ražošana un citi pakalpojumi</t>
  </si>
  <si>
    <t>Katlu māju skaits</t>
  </si>
  <si>
    <t>Uzstādītā jauda</t>
  </si>
  <si>
    <t>MW</t>
  </si>
  <si>
    <t>t.sk., AER siltumenerģija</t>
  </si>
  <si>
    <t>fosilā siltumenerģija</t>
  </si>
  <si>
    <t>Saražotā siltumenerģija gadā</t>
  </si>
  <si>
    <t>t.sk., no AER</t>
  </si>
  <si>
    <t>Izmantotie kurināmie Ādažu novada centralizētajās siltumapgādes sistēmās</t>
  </si>
  <si>
    <t>granulas</t>
  </si>
  <si>
    <t>dabas gāze</t>
  </si>
  <si>
    <t xml:space="preserve">Patērētājiem nodotais siltumenerģijas apjoms </t>
  </si>
  <si>
    <t>Katlu māju vidējais lietderības koeficients</t>
  </si>
  <si>
    <t>87-100</t>
  </si>
  <si>
    <t>Siltumtīklu garums, tai skaitā neatjaunotie</t>
  </si>
  <si>
    <t>2,73, t.sk. 1,16 km neatjaunoti</t>
  </si>
  <si>
    <t>Vidējie siltumenerģijas zudumi</t>
  </si>
  <si>
    <t>12-13 (divas katlu mājas)</t>
  </si>
  <si>
    <t>Siltumenerģijas tarifs</t>
  </si>
  <si>
    <t>EUR/MWh</t>
  </si>
  <si>
    <r>
      <t>CO</t>
    </r>
    <r>
      <rPr>
        <vertAlign val="subscript"/>
        <sz val="10"/>
        <color theme="1"/>
        <rFont val="Times New Roman"/>
        <family val="1"/>
        <charset val="186"/>
      </rPr>
      <t>2</t>
    </r>
    <r>
      <rPr>
        <sz val="10"/>
        <color theme="1"/>
        <rFont val="Times New Roman"/>
        <family val="1"/>
        <charset val="186"/>
      </rPr>
      <t xml:space="preserve"> emisiju apjoms</t>
    </r>
  </si>
  <si>
    <r>
      <t>tCO</t>
    </r>
    <r>
      <rPr>
        <vertAlign val="subscript"/>
        <sz val="10"/>
        <color theme="1"/>
        <rFont val="Times New Roman"/>
        <family val="1"/>
        <charset val="186"/>
      </rPr>
      <t>2</t>
    </r>
    <r>
      <rPr>
        <sz val="10"/>
        <color theme="1"/>
        <rFont val="Times New Roman"/>
        <family val="1"/>
        <charset val="186"/>
      </rPr>
      <t>/gadā</t>
    </r>
  </si>
  <si>
    <t>CSS piesaistīto klientu apjoms</t>
  </si>
  <si>
    <t>Saražotā elektroenerģija gadā</t>
  </si>
  <si>
    <t>1 (Ādažu PII)</t>
  </si>
  <si>
    <t>6 (Stacijas 5, Stacijas 7, Nākotnes 1,  PII “Riekstiņš”, “Kadiķis”, Jūras 4, Muzejs)</t>
  </si>
  <si>
    <t>4 (Depo 2, Gaujas 16, Vidusskola, Pirmā 42A)</t>
  </si>
  <si>
    <t>1 (TN “Ozolaine”)</t>
  </si>
  <si>
    <t>3 (Kadagas PII, Sākumskola, Gaujas 33A)</t>
  </si>
  <si>
    <t>1 (Garā 20A)</t>
  </si>
  <si>
    <t>1 (Tulpju 5)</t>
  </si>
  <si>
    <t>VTP</t>
  </si>
  <si>
    <t>Katru rītu skolā bērniem tiek pasniegta informatīva lekcija par drošību. Reidi bērniem, skaidrojot par nepieciešamību nēsāt atstarojošās vestes.  Bērniem rītos nodrošināts drošs ceļš pie gulošajiem policistiem.   Informatīvu kampaņu organizēšana bērnudārzos.   Preventīvu vēstuļu nosūtīšana iedzīvotājiem par sīkiem pārkāpumiem (371 vēstule 2020.gadā).</t>
  </si>
  <si>
    <t>Īstenotas izglītojošas lekcijas skolā – 16 klasēm (~448 bērnu). Kārtības uzraudzība rītos pie izglītības iestādēm.</t>
  </si>
  <si>
    <t>3 (Meža taka ūdensrožu parkā, slēpošanas trase pie Ādažu stadiona, slēpošanas trase Garkalnes ciemā)</t>
  </si>
  <si>
    <t>1 (Velo pumpu trase Ādažos, Attekas ielā 41)</t>
  </si>
  <si>
    <t>3 privātās komandas – Volejbola klubs “Ādaži”, basketbola klubs “Emerald Zalaris”, MTB riteņbraukšanas komanda “Ādaži velo”
2 pašvaldības komandas (Reģionālās basketbola līgas komanda BK Ādaži/Carnikava, Florbola virslīgas komanda FBK SĀC)</t>
  </si>
  <si>
    <t>Vides pārskata uzraudzības indikatori</t>
  </si>
  <si>
    <t>Pasākumi ielu, ceļu uzturēšanas pasākumi putekļu samazināšanai (ielu uzkopšana pēc ziemas sezonas, grants seguma ielu uzturēšana vasaras periodā u.c. pasākumi</t>
  </si>
  <si>
    <t>Peldvietu kvalitāte</t>
  </si>
  <si>
    <t>Paliekošais piesārņojums</t>
  </si>
  <si>
    <t>Dzeramā ūdens analīžu rezultāti</t>
  </si>
  <si>
    <t xml:space="preserve"> Reizi ceturksnī tiek veiktas analīzes – ūdens kvalitatēvs</t>
  </si>
  <si>
    <t>Attīrīto notekūdeņu kvalitātes atbilstība normatīvo aktu prasībām</t>
  </si>
  <si>
    <t>Vienu reizi mēnesī tiek veiktas notekūdens analīzes, ekspresanalīzes – katru darba dienu, rezultāts -  kvalitatīvi rādītāji</t>
  </si>
  <si>
    <t>Ceļu un ielu segumu stāvoklis</t>
  </si>
  <si>
    <t>Lietus ūdeņu novadīšanas un attīrīšanas sistēmas pie ceļiem un ielām</t>
  </si>
  <si>
    <t>Attīstīto un sakārtoto tūrisma objektu un infrastruktūras projektu skaits</t>
  </si>
  <si>
    <t>Būvvalde</t>
  </si>
  <si>
    <t xml:space="preserve">1 (Lācplēša Kara ordeņa kavaliera piemiņas plāksne A.Lapiņam Baltezera kapos). </t>
  </si>
  <si>
    <t>Atbilst MK noteikumiem Nr.671</t>
  </si>
  <si>
    <t>Atbilst MK noteikumiem Nr.34</t>
  </si>
  <si>
    <t>7 (Vējupes centra peldvieta, Kadagas ezera peldvieta, Ūbeļu peldvieta, Krastupes peldvieta, peldvieta Ezera ielā pie Lielā Baltezera peldvieta pie Mazā Baltezera pie kanāla, Alderu peldvieta)</t>
  </si>
  <si>
    <t>7 (Mežtaka, Velomaršruts “Ādaži - Āņi”, Velomašruts “Ādaži - Iļķene”, Velomaršruts “Leiputrija”, Velomaršruts “Mazais Baltezers”, Velomaršruts “Ādaži - Divezeri”, kultūrvēsturisko objektu maršruts gida pavadībā)</t>
  </si>
  <si>
    <t>6 (“Jūrtaka”, Sv. Jēkaba ceļš, Tūrisma ceļš “1836”, takas un kājāmgājēju maršruti Dabas parkā, Siguļu nūjošanas taka, EiroVelo13)</t>
  </si>
  <si>
    <t>4177 (2019.gadā – 6601)</t>
  </si>
  <si>
    <t>2873 (2019.gadā – 7164)</t>
  </si>
  <si>
    <t>2607 (2019.gadā – 1530)</t>
  </si>
  <si>
    <t>5480 (2019.gadā – 8694)</t>
  </si>
  <si>
    <t>APN</t>
  </si>
  <si>
    <t>CNC</t>
  </si>
  <si>
    <t>SAN</t>
  </si>
  <si>
    <t>JIN</t>
  </si>
  <si>
    <t>IJN</t>
  </si>
  <si>
    <t>IJN, Izglītības iestādes</t>
  </si>
  <si>
    <t>Sociālais dienests</t>
  </si>
  <si>
    <t>Sporta nodaļa</t>
  </si>
  <si>
    <t>Bibliotēka</t>
  </si>
  <si>
    <t>ĀNPP</t>
  </si>
  <si>
    <t>SAN, Būvvalde</t>
  </si>
  <si>
    <t>VPVKAC</t>
  </si>
  <si>
    <t>2850 (Carnikavas novada pašvaldība)</t>
  </si>
  <si>
    <t>1 (Dzīvo saņu dārzs)</t>
  </si>
  <si>
    <t>Plūdu rezultātā apdraudētas kanalizācijas sistēmas</t>
  </si>
  <si>
    <t>Izbūvēti slēgti atktritumu laukumi.</t>
  </si>
  <si>
    <t>Gāze, šķelda, granulas</t>
  </si>
  <si>
    <t>6 pakalpojumu veidi *
1)  Diagnostika; 2) Zobārstniecība; 3) Speciālistu konsultācijas; 4) Fizioterapija; 5) Estētiskā dermatoloģija 6) Vakcinācija</t>
  </si>
  <si>
    <t>3 (Medicīnas centrā "Liepa")</t>
  </si>
  <si>
    <t>9 (tajā skaitā 3 laukumos uzstādītas papildus iekārtas – Gaujas 25, Garkalnē un Kadagā)</t>
  </si>
  <si>
    <t>4 (Gruzija, Ukraina, Polija, Somija)</t>
  </si>
  <si>
    <t>2020.gada septembrī tika nodots ekspluatācijā objekts Plūdu un krasta risku 
apdraudējumu novēršanaĀdažu novadā 1.kārta “Esošā aizsargdambja, tā būvju un sūkņu stacijas pārbūve”</t>
  </si>
  <si>
    <t>5 (Ādažu stadions, Kadagas multilaukums, Multifunkcionālais sporta laukums Gaujas ielā 25B, Ādažu velo pumpiu trase, Garkalnes ciema sporta laukums)</t>
  </si>
  <si>
    <t>4 (Carnikavas sporta komplekss, Rožu ielas sporta laukums, Carnikavas parka āra trenažieru zona, Kalngales sporta laukums)</t>
  </si>
  <si>
    <t>1 (“Futbola klubs Carnikava” – veterānu futbola klubs)</t>
  </si>
  <si>
    <t>CPS-27</t>
  </si>
  <si>
    <t>2 (“Atbalsts publiskā un privātā sektora pakalpojumu sniedzējiem darbā ar trešo valstu pilsoņiem un personām, kurām nepieciešama starptautiskā aizsardzība” (24 stundu programma; sākās 2019.gada beigās, beidzās 2020.gada pavasarī; 37 dalībnieki). “Medijpratība skolām” piedalījās 38 ĀVS skolotāji.)</t>
  </si>
  <si>
    <t>nav dati</t>
  </si>
  <si>
    <t>Pērļu māja</t>
  </si>
  <si>
    <t>Laiva</t>
  </si>
  <si>
    <t>22  programmas Astoņos sporta veidos (džudo, grieķu-romiešu cīņa, vieglatlētika, orientēšanās sports, peldēšana, basketbols, florbols, volejbols)</t>
  </si>
  <si>
    <t>privātajos īpašumos</t>
  </si>
  <si>
    <t>pašvaldības īpašumos</t>
  </si>
  <si>
    <t>Izmaksas gadā (remonts, rezerves daļas, degviela, apdrošināšana)</t>
  </si>
  <si>
    <t>Izmaksas gadā (amortizācija)</t>
  </si>
  <si>
    <t>būvgruži</t>
  </si>
  <si>
    <t>SIA “Ādažu Namsaimnieks”, P/A “CKS”</t>
  </si>
  <si>
    <t>Energopārvaldnieks, SIA “Ādažu Namsaimnieks”, SIA “Ādažu ūdens”, P/A “CKS”</t>
  </si>
  <si>
    <t>P/A “CKS”</t>
  </si>
  <si>
    <t>SIA “Ādažu ūdens”, P/A “CKS”</t>
  </si>
  <si>
    <t>ĀNMS</t>
  </si>
  <si>
    <t>ĀNMS, ĀBJSS, Sporta daļa</t>
  </si>
  <si>
    <t>ĀNMS, ĀBJSS</t>
  </si>
  <si>
    <t>ĀNKC, kultūras nams “Ozolaine”</t>
  </si>
  <si>
    <t>VUGD</t>
  </si>
  <si>
    <t>APN, P/A "CKS", iestādes, struktūrvienības</t>
  </si>
  <si>
    <t>SIA “Ādažu namsaimnieks”, SIA “Ādažu ūdens”, P/A “CKS”</t>
  </si>
  <si>
    <t>SIA “Ādažu namsaimnieks”, SIA “Ādažu ūdens”, P/A “CKS"</t>
  </si>
  <si>
    <t>No plūdiem pasargātie iedzīvotāji (aizsargdambja infrastruktūra)</t>
  </si>
  <si>
    <t>Gaisa kalitāte</t>
  </si>
  <si>
    <t xml:space="preserve">Emisijas no katlu mājām, rūpniecības u.c. emisiju avotiem </t>
  </si>
  <si>
    <t>LVĢMC, Lielrīgas reģionālā vides pārvalde</t>
  </si>
  <si>
    <t>Limitētās un faktiskās emisijas no katlu mājām, rūpniecības uzņēmumiem u.c. emisiju avotiem</t>
  </si>
  <si>
    <t>Videi draudzīgo uzņēmumu skaits</t>
  </si>
  <si>
    <t>Pārvadāto pasažieru skaits</t>
  </si>
  <si>
    <t>Pārvadātājs</t>
  </si>
  <si>
    <t>Pārvadājumu pakalpojumu efektivitāte sabiedriskajā transportā</t>
  </si>
  <si>
    <t>Reģistrētā autotransporta skaits</t>
  </si>
  <si>
    <t>CSDD</t>
  </si>
  <si>
    <t>t.sk., elektrotransporta</t>
  </si>
  <si>
    <t>Elektromobiļu uzlādes staciju skaits</t>
  </si>
  <si>
    <t>Ielu, ceļu uzturēšanas pasākumi putekļu samazināšanai (ielu uzkopšana pēc ziemas sezonas, grants seguma ielu uztrēšana vasaras periodā u.c. pasākumi)</t>
  </si>
  <si>
    <t>P/A "CKS"</t>
  </si>
  <si>
    <t>Transporta infrastruktūra, transporta plūsmas kustība, neveidojot sastrēgumus, apbraucot blīvi apdzīvotās vietas</t>
  </si>
  <si>
    <t>Jauni un sakārtoti sociālās un tehniskās infrastruktūras objekti (t.sk., vides pieejamības nodrošināšana)</t>
  </si>
  <si>
    <t>P/A "CKS", APN</t>
  </si>
  <si>
    <t>Energoefektīvo projektu skaits</t>
  </si>
  <si>
    <t>P/A "CKS", SIA "Ādažu Namsaimnieks", SIA "Ādažu ūdens"</t>
  </si>
  <si>
    <t>Energoefektīvu (nosiltinātu u.tml.) pašvaldības ēku un daudzdzīvokļu māju skaits</t>
  </si>
  <si>
    <t>P/A "CKS", SIA "Ādažu Namsaimnieks"</t>
  </si>
  <si>
    <t>Zaļo zonu, apstādījumu, aizsargstādījumu daudzums</t>
  </si>
  <si>
    <t>Realizētie projekti</t>
  </si>
  <si>
    <t xml:space="preserve">Mežu platības apdzīvotajās vietās un lauku teritorijās </t>
  </si>
  <si>
    <t>VZD</t>
  </si>
  <si>
    <t>Labiekārtoto atpūtas vietu skaits</t>
  </si>
  <si>
    <t>skaits (ar paskaidrojumu)</t>
  </si>
  <si>
    <t>APN, PA "CKS"</t>
  </si>
  <si>
    <t>Realizētie dabas projekti pašvaldībā (labiekārtotie parku skvēri, ūdens malas)</t>
  </si>
  <si>
    <t>Apbūves platību dinamika</t>
  </si>
  <si>
    <t>TPN</t>
  </si>
  <si>
    <t>Virszemes un pazemes ūdeņu kvalitāte</t>
  </si>
  <si>
    <t>Ūdensobjektu ekoloģiskā un ķīmiskā kvalitāte</t>
  </si>
  <si>
    <t>LVĢMC</t>
  </si>
  <si>
    <t>Veselības inspekcija, P/A "CKS"</t>
  </si>
  <si>
    <t>Savākto un attīrīto notekūdeņu daudzums</t>
  </si>
  <si>
    <t>Savākto notekūdeņu daudzums</t>
  </si>
  <si>
    <t>VLĢMC, SIA "Ādažu ūdens", P/A "CKS"</t>
  </si>
  <si>
    <t>Attīrīto notekūdeņu daudzums</t>
  </si>
  <si>
    <t>LVĢMC, P/A "CKS"</t>
  </si>
  <si>
    <t>Ūdenssaimniecība</t>
  </si>
  <si>
    <t>Piesaistīto fizisko un juridisko personu skaits, kuriem tiek nodrošināti centralizētās kanalizācijas pakalpojumi</t>
  </si>
  <si>
    <t>SIA "Ādažu ūdens", P/A "CKS"</t>
  </si>
  <si>
    <t>SIA "Ādažu ūdens", P/A "CKS", LVĢMC, Lielrīgas reģionālā vides pārvalde</t>
  </si>
  <si>
    <t>Virszemes ūdeņu kvalitāte, kuros tiek novadīti attīrītie notekūdeņi</t>
  </si>
  <si>
    <t>Lielrīgas reģionālā vides pārvalde, LVĢMC</t>
  </si>
  <si>
    <t>NAI pakalpojumu izmantotāji blīvi apdzīvotās vietās (ciemos)</t>
  </si>
  <si>
    <t>Normatīvi attīrīto notekūdeņu daudzums</t>
  </si>
  <si>
    <t>Peldvietu skaits, kurās tiek veikts ūdens kvalitātes monitorings</t>
  </si>
  <si>
    <t>Ūdensgūtņu aizsardzība pret piesārņojumu</t>
  </si>
  <si>
    <t>Transporta infrastruktūra</t>
  </si>
  <si>
    <t xml:space="preserve">Veloceliņu garums </t>
  </si>
  <si>
    <t>garums / km</t>
  </si>
  <si>
    <t>Atkritumu apsaimniekošana</t>
  </si>
  <si>
    <t>Atkritumu apsaimniekošanas sistēmas uzlabošanas pasākumi novadā</t>
  </si>
  <si>
    <t>P/A "CKS", atkritumu apsaimniekotājs</t>
  </si>
  <si>
    <t xml:space="preserve">Nodoto un šķiroto atkritumu apjoms </t>
  </si>
  <si>
    <t>Nodrošināta veģetācijas atkritumu pārstrāde kompostā</t>
  </si>
  <si>
    <t>Izveidoti dalītas atkritumu savākšanas laukumi / punkti</t>
  </si>
  <si>
    <t>Aizsargājamās dabas teritorijas</t>
  </si>
  <si>
    <t>Īpaši aizsargājamo biotopu platības un kvalitāte, īpaši aizsargājamo sugu atradņu skaits un stāvoklis</t>
  </si>
  <si>
    <t>P/A "CKS" sadarbībā ar sugu un biotopu ekspertiem, DAP</t>
  </si>
  <si>
    <t>Dabas aizsardzības plānu izstrāde</t>
  </si>
  <si>
    <t>DAP</t>
  </si>
  <si>
    <t>Individuālo dabas aizsardzības noteikumu izstrāde un pieņemšana</t>
  </si>
  <si>
    <t>Kultūrvēsturiskais mantojums un tūrisms</t>
  </si>
  <si>
    <t xml:space="preserve">Sakārtoto kultūrvēsturisko objektu skaits </t>
  </si>
  <si>
    <t>Tūristu skaits sezonāli iecienītākajos objektos</t>
  </si>
  <si>
    <t>Degradētās teritorijas, piesārņotās un potenciāli piesārņotās vietas</t>
  </si>
  <si>
    <t>Piesārņoto un potenciāli piesārņoto vietu, degradēto teritoriju skaits</t>
  </si>
  <si>
    <t>Būvvalde, P/A "CKS", LVĢMC, īpašnieki</t>
  </si>
  <si>
    <t>Sakārtoto, attīstīto un revitalizēto objektu  / teritoriju skaits / Rekultivētās piesārņotās un degradētās teritorijas</t>
  </si>
  <si>
    <t>P/A "CKS", īpašnieki</t>
  </si>
  <si>
    <t>Degradētu teritoriju un būvju skaits (t.sk., nesankcionātās izgāztuves)</t>
  </si>
  <si>
    <t>Būvvalde, P/A "CKS"</t>
  </si>
  <si>
    <t>Vides kvalitāte</t>
  </si>
  <si>
    <t>Plūdu draudu samazināšanas pasākumi</t>
  </si>
  <si>
    <t>Realizētie projekti vides jomā pašvaldībā (to daudzums un vai tie aptver aktuālākās vides problēmas)</t>
  </si>
  <si>
    <t>Pašvaldības iedzīvotāju iesaistīšanās sakopšanas talkās</t>
  </si>
  <si>
    <t>Iedzīvotāju informēšana par vides aktuālākajām problēmām</t>
  </si>
  <si>
    <t>skaits, veids</t>
  </si>
  <si>
    <t>SAN, P/A "CKS"</t>
  </si>
  <si>
    <t>laikrakstos</t>
  </si>
  <si>
    <t>citos materiālos</t>
  </si>
  <si>
    <t>Pašvaldības sadarbība ar skolām, interešu pulciņiem u.c. par vides uzlabošanu (ideju konkursi, labdarības akcijas, vides dienas, velo maratons u.c. pasākumi)</t>
  </si>
  <si>
    <t>Izglītības iestādes</t>
  </si>
  <si>
    <t>Radīto atkritumu apjoms (t.sk., bīstamie atkritumi)</t>
  </si>
  <si>
    <t>LVĢMC, P/A "CKS", Atkritumu apsaimniekotājs</t>
  </si>
  <si>
    <t>cietie sadzīves atkritumi</t>
  </si>
  <si>
    <t>lielgabarīta sadzīves</t>
  </si>
  <si>
    <t>Oglekļa dioksīda izmeši (t/gadā)</t>
  </si>
  <si>
    <t xml:space="preserve"> LVĢMC, pārskatu kopsavilkums “2 – Gaiss”</t>
  </si>
  <si>
    <t>t/gadā</t>
  </si>
  <si>
    <t>Kopā (t/g)</t>
  </si>
  <si>
    <t>Smakas</t>
  </si>
  <si>
    <t>Oglekļa dioksīds</t>
  </si>
  <si>
    <t>Oglekļa oksīds</t>
  </si>
  <si>
    <t>Slāpekļa dioksīds</t>
  </si>
  <si>
    <t>Slāpekļa oksīdi (NOx)</t>
  </si>
  <si>
    <t>Gaistošie organiskie savienojumi (GOS)</t>
  </si>
  <si>
    <t>PM10[i]</t>
  </si>
  <si>
    <t>PM2, 5[ii]</t>
  </si>
  <si>
    <t>Cietās izkliedētās daļiņas</t>
  </si>
  <si>
    <t>Etanols (etilspirts)</t>
  </si>
  <si>
    <t>Petroleja</t>
  </si>
  <si>
    <t>Benzīns</t>
  </si>
  <si>
    <t>Propāns</t>
  </si>
  <si>
    <t>Toluols</t>
  </si>
  <si>
    <t>m-Ksilols (meta-ksilols,  1, 3-dimetilbenzols)</t>
  </si>
  <si>
    <t>Trimetilbenzoli</t>
  </si>
  <si>
    <t>Etiķskābe</t>
  </si>
  <si>
    <t>Benzols</t>
  </si>
  <si>
    <t>Butāns</t>
  </si>
  <si>
    <t>Izmešu daudzums no organizācijām Ādažu novadā, kuras atskaitās ar pārskatu “2-Gaiss</t>
  </si>
  <si>
    <t>tonnas/gadā</t>
  </si>
  <si>
    <t>LVĢMC, “2- Gaiss”</t>
  </si>
  <si>
    <t xml:space="preserve">Kurināmā izlietojums Ādažu novadā siltuma ražošanai </t>
  </si>
  <si>
    <t>iekārtu skaits</t>
  </si>
  <si>
    <t>apjoms</t>
  </si>
  <si>
    <t>t</t>
  </si>
  <si>
    <t xml:space="preserve">Dabas gāze </t>
  </si>
  <si>
    <t>tūkst. m3</t>
  </si>
  <si>
    <t>Granulas</t>
  </si>
  <si>
    <t>Koksne</t>
  </si>
  <si>
    <t>Cits kurināmais</t>
  </si>
  <si>
    <t>Šķelda</t>
  </si>
  <si>
    <t>LVĢMC dati, organizācijas Ādažu novadā, kuras atskaitās “2 – Gaiss” pārskatā</t>
  </si>
  <si>
    <t>Kravas</t>
  </si>
  <si>
    <t>Kvadracikli</t>
  </si>
  <si>
    <t>Mopēdi</t>
  </si>
  <si>
    <t>Motocikli un tricikli</t>
  </si>
  <si>
    <t>Piekabes un puspiekabes</t>
  </si>
  <si>
    <t>Puspiekabes</t>
  </si>
  <si>
    <t>Tricikli</t>
  </si>
  <si>
    <t>Vieglie</t>
  </si>
  <si>
    <t>gab.</t>
  </si>
  <si>
    <t>Kopā ņemtais no dabīgajiem ūdens avotiem</t>
  </si>
  <si>
    <t>Vietu skaits</t>
  </si>
  <si>
    <t>t.sk., izmērīts</t>
  </si>
  <si>
    <t>Virszemes</t>
  </si>
  <si>
    <t>Pazemes</t>
  </si>
  <si>
    <t>Lietus ūdens</t>
  </si>
  <si>
    <t>LVĢMC, “2- Gaiss” publisko atskaišu kopsavilkums</t>
  </si>
  <si>
    <t xml:space="preserve">Ūdens ņemšana Ādažu novadā </t>
  </si>
  <si>
    <t>tūkst.m3/gadā</t>
  </si>
  <si>
    <t>mājsaimniecības</t>
  </si>
  <si>
    <t>juridiskas personas</t>
  </si>
  <si>
    <t>Piesaistīto fizisko un juridisko personu skaits, kuriem tiek nodrošināti centralizētie ūdensapgādes pakalpojumi</t>
  </si>
  <si>
    <t>Ādaži</t>
  </si>
  <si>
    <t>Kadaga</t>
  </si>
  <si>
    <t>Baltezers</t>
  </si>
  <si>
    <t>Stapriņi</t>
  </si>
  <si>
    <t>Garkalne</t>
  </si>
  <si>
    <t>NAI pakalpojumu izmantotāju pieaugums (%) blīvi apdzīvotās vietās (ciemos)</t>
  </si>
  <si>
    <t>Novadīšanas vietu skaits (izplūdes)</t>
  </si>
  <si>
    <t>Kopā novadītie notekūdeņi</t>
  </si>
  <si>
    <t>t.sk ar att. norm. Tīri</t>
  </si>
  <si>
    <t>tūkst.m3</t>
  </si>
  <si>
    <t>SIA "Ādažu ūdens", P/A "CKS", LVĢMC, “2- Ūdens” publisko atskaišu kopsavilkums</t>
  </si>
  <si>
    <t xml:space="preserve">Zemes sadalījums zemes lietošanas veidos </t>
  </si>
  <si>
    <t>https://data.gov.lv/dati/lv/dataset/zemes-sadalijums-zemes-lietosanas-veidos</t>
  </si>
  <si>
    <t>lauksaimniecībā izmantojamā zeme</t>
  </si>
  <si>
    <t>aramzeme</t>
  </si>
  <si>
    <t>augļu dārzs</t>
  </si>
  <si>
    <t>pļava</t>
  </si>
  <si>
    <t>ganības</t>
  </si>
  <si>
    <t>mežs</t>
  </si>
  <si>
    <t>krūmājs</t>
  </si>
  <si>
    <t>purvs</t>
  </si>
  <si>
    <t>ūdens objektu zeme</t>
  </si>
  <si>
    <t>zeme zem ūdeņiem</t>
  </si>
  <si>
    <t>zeme zem zivju dīķiem</t>
  </si>
  <si>
    <t>zeme zem ēkām un pagalmiem</t>
  </si>
  <si>
    <t>zeme zem ceļiem</t>
  </si>
  <si>
    <t>pārējās zemes</t>
  </si>
  <si>
    <t>558,32 t</t>
  </si>
  <si>
    <t>132,34 t</t>
  </si>
  <si>
    <t>593,22 t (lielgabarīta atkritumi un būvgruži)</t>
  </si>
  <si>
    <t>98,47 t</t>
  </si>
  <si>
    <t>290,62 t (vieglais iepakojums)</t>
  </si>
  <si>
    <t>informatīvajos stendos</t>
  </si>
  <si>
    <t>Kopplatība</t>
  </si>
  <si>
    <t>» 420 000</t>
  </si>
  <si>
    <t>» 122 000</t>
  </si>
  <si>
    <t>nosaukumi</t>
  </si>
  <si>
    <t>Veselības inspekcija, SIA "Ādažu ūdens", P/A "CKS"</t>
  </si>
  <si>
    <t>…</t>
  </si>
  <si>
    <t>VTP13: Racionāla ilgtspējīgas attīstības vadība</t>
  </si>
  <si>
    <t>SPII “Piejūra”</t>
  </si>
  <si>
    <t xml:space="preserve">1 Brīvā laika pavadīšanas centrs “Kadiķis” </t>
  </si>
  <si>
    <t>3 (1 – Carnikavas sporta laukumā, 1 –Carnikavas  sporta kompleksā, 1 – Carnikavas parkā)</t>
  </si>
  <si>
    <t>2 (1 – Carnikavas sporta kompleksā, 1 – Rožu ielas sporta laukumā)</t>
  </si>
  <si>
    <t>3 (Sporta un aktīvās atpūtas centrs “Zibeņi”, Piejūras dabas parks, Carnikavas sporta komplekss)</t>
  </si>
  <si>
    <t>Katru rītu pie izglītibas iestādes tiek veikti pasākumi sabiedrības izglītošanai par satiksmes drošibu.  Īstenotas izglītojošas lekcijas skolā – 12 klasēm. Par drošību informēti gan vecāki, gan bērni ar e-klases starpniecību.</t>
  </si>
  <si>
    <t>Katru rītu pie izglītibas iestādes tiek veikti pasākumi sabiedrības izglītošanai par satiksmes drošibu.  Īstenotas izglītojošas lekcijas skolā – 13 klasēm. Par drošību informēti gan vecāki, gan bērni ar e-klases starpniecību. Informācijas aprite ar Ādažu vidusskolas vecāku padomi.</t>
  </si>
  <si>
    <t>4 (LIAA, NBS, VID, CSDD)</t>
  </si>
  <si>
    <t>4 līgumi par ieguldījumu pašvaldības ceļu uzlabošanu (Rasiņu, Rožu, Dzirnavu un Mālnieku ielas), 1 līgums par TET kabeļu ierakšanu.</t>
  </si>
  <si>
    <r>
      <t xml:space="preserve">SIA "DIVI S" </t>
    </r>
    <r>
      <rPr>
        <sz val="10"/>
        <color theme="1"/>
        <rFont val="Times New Roman"/>
        <family val="1"/>
        <charset val="186"/>
      </rPr>
      <t>(publiska slidotava),</t>
    </r>
    <r>
      <rPr>
        <b/>
        <sz val="10"/>
        <color theme="1"/>
        <rFont val="Times New Roman"/>
        <family val="1"/>
        <charset val="186"/>
      </rPr>
      <t xml:space="preserve"> SIA "Urtica dioica" </t>
    </r>
    <r>
      <rPr>
        <sz val="10"/>
        <color theme="1"/>
        <rFont val="Times New Roman"/>
        <family val="1"/>
        <charset val="186"/>
      </rPr>
      <t>(Nēģu vilciena pasākuma noorganizēšana)</t>
    </r>
  </si>
  <si>
    <t>16 (Valsts kontrole,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t>
  </si>
  <si>
    <t>5 (Labklājības ministrija, VARAM, IZM, PMLP (2 gab.))</t>
  </si>
  <si>
    <t>7 (Nodibinājums "Dzīvo sapņu fonds", LPS, Imanta Ziedoņa Fonds Viegli", biedrība 'Sudrablasis", Nodibinājuma „Mācību centrs ATBALSTS” Profesionālās tālākizglītības  centrs "ATBALSTS"), Latvijas bērnu fonds, biedrība "Kultūrpunkts")</t>
  </si>
  <si>
    <t>3 (RTU, LVC, Rīgas valstspilsētas PA "Rīgas digitālā aģentūra")</t>
  </si>
  <si>
    <t>2 potenciāli piesārņotas vietas (pie robežas ar Rīgu (naftas produktu dīķis) un dārzniecības teritorija Carnikavā (ražošanas atkritumi)</t>
  </si>
  <si>
    <t>dati tiek apkopoti</t>
  </si>
  <si>
    <t>Izglītojoši pasākumi skolā</t>
  </si>
  <si>
    <t>36.72 (t)</t>
  </si>
  <si>
    <t>4764 m3</t>
  </si>
  <si>
    <t>4452 (netika atsevišķi izdalīti)</t>
  </si>
  <si>
    <t>25 m3</t>
  </si>
  <si>
    <t>287 m3</t>
  </si>
  <si>
    <t>26099 m3</t>
  </si>
  <si>
    <t>25812 m3</t>
  </si>
  <si>
    <t>500 m3</t>
  </si>
  <si>
    <t>nav mainījies</t>
  </si>
  <si>
    <t>Šķirošanas meistarklase "Šķiro viegli"</t>
  </si>
  <si>
    <t>25.68 t</t>
  </si>
  <si>
    <t>5629 m3</t>
  </si>
  <si>
    <t>550 m3</t>
  </si>
  <si>
    <t>324 m3</t>
  </si>
  <si>
    <t>620 m3</t>
  </si>
  <si>
    <t>10 m3</t>
  </si>
  <si>
    <t>23271 m3</t>
  </si>
  <si>
    <t>22651 m3</t>
  </si>
  <si>
    <t>1000 m3</t>
  </si>
  <si>
    <t>4125 m3</t>
  </si>
  <si>
    <t>ĀVS - 48</t>
  </si>
  <si>
    <t>1038,44 m3 / 93,81 t</t>
  </si>
  <si>
    <t>470,54 t</t>
  </si>
  <si>
    <t>148,62 t</t>
  </si>
  <si>
    <t>21,56 t</t>
  </si>
  <si>
    <t>570,34 t</t>
  </si>
  <si>
    <t>9 (Velopiedzīvojums "EXIT RIGA" ripo, EXIT RIGA pārgājienu cikls "DABAS APĻI", Mežtaka, Velomaršruts “Ādaži - Āņi”, Velomašruts “Ādaži - Iļķene”, Velomaršruts “Leiputrija”, Velomaršruts “Mazais Baltezers”, Velomaršruts “Ādaži - Divezeri”, kultūrvēsturisko objektu maršruts gida pavadībā,</t>
  </si>
  <si>
    <t>10 (Velopiedzīvojums "EXIT RIGA" ripo, EXIT RIGA pārgājienu cikls "DABAS APĻI", Jūrtaka, Sv. Jēkaba ceļš, Tūrisma ceļš “1836”, takas un kājāmgājēju maršruti Dabas parkā, Siguļu nūjošanas taka, EiroVelo 13, Militārā mantojuma maršruts, Militārais mantojums gar Dzelzs priekškaru: Maršruts ar automašīnu no Tallinas līdz Liepājai)?</t>
  </si>
  <si>
    <t>7 (Pierīgas pašvaldības, Rīgas dome, Garkalnes dome, 1 4pusējs Sadarbības memorands ar Šakiai (LT) / Slobožanska (UA)/ Dušeti (GR); Slobožanska (UKR) - divpusēja sadarbība, Mārupes pašvaldība (par med.ped.kom.), Ropažu pašvaldība (Baltezera kapu apsaimniekošana).</t>
  </si>
  <si>
    <t>3 (konkurss sabiedrība ar dvēseli)</t>
  </si>
  <si>
    <t>2 (konkurss sabiedrība ar dvēseli)</t>
  </si>
  <si>
    <t>IT neinformē</t>
  </si>
  <si>
    <r>
      <t>ban</t>
    </r>
    <r>
      <rPr>
        <sz val="10"/>
        <color rgb="FFFF0000"/>
        <rFont val="Times New Roman"/>
        <family val="1"/>
        <charset val="186"/>
      </rPr>
      <t>e</t>
    </r>
    <r>
      <rPr>
        <sz val="10"/>
        <color theme="1"/>
        <rFont val="Times New Roman"/>
        <family val="1"/>
        <charset val="186"/>
      </rPr>
      <t>ri mājas lapās</t>
    </r>
  </si>
  <si>
    <t>mājaslapā</t>
  </si>
  <si>
    <t>4 (Medicīnas centrā "Liepa")</t>
  </si>
  <si>
    <t>1 (novada pedagogu konference)</t>
  </si>
  <si>
    <t xml:space="preserve">Pabeigta  2 solāro staciju izbūve </t>
  </si>
  <si>
    <t>Izbūvēts ūdensvads  685 m Attekas iela –Katlapu ceļš</t>
  </si>
  <si>
    <t xml:space="preserve">Izbūvēti 2 kanalizācijas spiedvadi, katrs 700 m Attekas iela – Smilgu iela (Katlapu ceļš). </t>
  </si>
  <si>
    <t>Ūdens kvalitatīvs</t>
  </si>
  <si>
    <t>Vienu reizi mēnesī tiek veiktas notekūdens analīzes, ekspresanalīzes – katru darba dienu</t>
  </si>
  <si>
    <t>Periodiski plūdu rezultātā kanalizācijas sistēmā nonāk pārplūdušie ūdeņi</t>
  </si>
  <si>
    <t>394 tūkst.</t>
  </si>
  <si>
    <t>Iedzīvotāju vērtējums par sabiedriskā transporta pieejamību</t>
  </si>
  <si>
    <t>Iedzīvotāju vērtējums par pašvaldības īstenotie pasākumi energoefektivitātes jomā</t>
  </si>
  <si>
    <t>Iedzīvotāju vērtējums par iespēju iesaistīties sava ciema / pilsētas attīstības plānošanā / teritorijas attīstībā</t>
  </si>
  <si>
    <t>Iedzīvotāju vērtējums par atkritumu apsaimniekošanas pakalpojumiem</t>
  </si>
  <si>
    <t>30 (sākot ar 2022.gadu tiek piedāvāti vēl 2 jauni pakalpojumi: holters (sirds monitorēšanas iekārta) un teipošana). Lai uzlabotu esošo pakalpojumu kvalitāti, ir iegādāta iekārta acu pārbaudei.</t>
  </si>
  <si>
    <t>VIAA</t>
  </si>
  <si>
    <t>5 (Ādažu stadions, Kadagas multilaukums, Multifunkcionālais sporta laukums Gaujas ielā 25B, Ādažu velo pumpu trase, Garkalnes ciema sporta laukums)</t>
  </si>
  <si>
    <t>Vienošanās ar LDz par mobilitātes punktu un veloceliņu</t>
  </si>
  <si>
    <t>Vienošanās ar ZMNĪ par kanāla taciņu</t>
  </si>
  <si>
    <t>Sakārtota bibliotēka.</t>
  </si>
  <si>
    <t>Laimas parks Dailās</t>
  </si>
  <si>
    <t>Lilaste</t>
  </si>
  <si>
    <t>kopā  abos pagastos 713</t>
  </si>
  <si>
    <t>24 (t.sk. fokusa grupas)</t>
  </si>
  <si>
    <t>642817 m3</t>
  </si>
  <si>
    <t>Vienu reizi mēnesī tiek veiktas notekūdens analīzes, ekspresanalīzes – 3x nedēļā</t>
  </si>
  <si>
    <t>240,9 tūkst EUR</t>
  </si>
  <si>
    <t xml:space="preserve">17 (Sitaminstrumentu spēle, Kora klase, Mūsdienu ritma mūzika, Klavierspēle, Akordeona spēle, Vijoles spēle, Čella spēle, Ģitāras spēle, Kokles spēle, Flautas spēle, Klarnetes spēle, Saksofona spēle, Trompetes spēle, Eifonija spēle, Mežraga spēle, Vizuāli plastiskā māksla, Dejas pamati) </t>
  </si>
  <si>
    <t>9 (Sitaminstrumentu spēle, Klavierspēle, Vijoles spēle, Ģitāras spēle, Flautas spēle, Klarnetes spēle, Saksofona spēle, Trompetes spēle, Vizuāli plastiskā māksla)</t>
  </si>
  <si>
    <t>9.6 kopā ar gājēju celiņu</t>
  </si>
  <si>
    <t>NAV</t>
  </si>
  <si>
    <t>1182,44 t</t>
  </si>
  <si>
    <t>7904.66m3/378.43t</t>
  </si>
  <si>
    <t>224,5 t</t>
  </si>
  <si>
    <t>414.29 m3/35.74t</t>
  </si>
  <si>
    <t>260,24 t</t>
  </si>
  <si>
    <t>490,02 t</t>
  </si>
  <si>
    <t>6157.22m3/123.96t</t>
  </si>
  <si>
    <t>613.98 t</t>
  </si>
  <si>
    <t>138,64 t</t>
  </si>
  <si>
    <t>316.14m3/33.2t</t>
  </si>
  <si>
    <t>171.84</t>
  </si>
  <si>
    <t>278,05 t</t>
  </si>
  <si>
    <t>450.45m3/56.3t</t>
  </si>
  <si>
    <t>334.35 t</t>
  </si>
  <si>
    <t>51,23 t</t>
  </si>
  <si>
    <t>294.4m3/115.65t</t>
  </si>
  <si>
    <t>166.88 t</t>
  </si>
  <si>
    <t>272.15m3/13.58t</t>
  </si>
  <si>
    <t>5717,42 t</t>
  </si>
  <si>
    <t>22108.14m3/2292.62t</t>
  </si>
  <si>
    <t>8010.04 t</t>
  </si>
  <si>
    <t>1211.06 t</t>
  </si>
  <si>
    <t>148.62 t</t>
  </si>
  <si>
    <t>5580,9 t</t>
  </si>
  <si>
    <t>Garciems-Mežgarciems 6.4</t>
  </si>
  <si>
    <t xml:space="preserve"> Garciems-Mežgarciems 4.6 (0.9 no tiem spiedvads)</t>
  </si>
  <si>
    <t xml:space="preserve"> Garciems-Mežgarciems 3.4</t>
  </si>
  <si>
    <t>Ielām ar grants segumu veikta pretputekļu apstrāde 655345m2</t>
  </si>
  <si>
    <t>Pretputekļu absorbenta iestrāde 48 000 litri</t>
  </si>
  <si>
    <t xml:space="preserve">Norošināta aizsargjosla, iežogojums, apsardze, urbuma hermētiskums, virszemes ūdens notece no aizsargjoslas, rezervuāru un hidroforu sanitārās prasības. </t>
  </si>
  <si>
    <t>Carnikava</t>
  </si>
  <si>
    <t>Kalngale</t>
  </si>
  <si>
    <t>Garciems</t>
  </si>
  <si>
    <t>Mežgarciems</t>
  </si>
  <si>
    <t>Siguļi</t>
  </si>
  <si>
    <t xml:space="preserve">Pretputekļu absorbenta iestrāde 48 000 litri
</t>
  </si>
  <si>
    <t>kopā ar gājēju ietvēm 9.6 km</t>
  </si>
  <si>
    <t>Elektrotehnikas šķirošanas tūre; informācija par 5 soļiem,kā samazināt atkritumu apjomu</t>
  </si>
  <si>
    <t>5602,46 t</t>
  </si>
  <si>
    <t>1/46</t>
  </si>
  <si>
    <t>tekstilizstrādājumi</t>
  </si>
  <si>
    <t>Izvietoti papildus 9 punkti tekstila šķirošanai,  informācija par individuālo BIO šķirošanu, putuplasta šķirošana laukumā</t>
  </si>
  <si>
    <t>1/45</t>
  </si>
  <si>
    <t>0/14</t>
  </si>
  <si>
    <t>2020.gada septembrī tika nodots ekspluatācijā objekts Plūdu un krasta risku 
apdraudējumu novēršana
Ādažu novadā 1.kārta “Esošā aizsargdambja, tā būvju un sūkņu stacijas pārbūve”
2022.gadā turpinājās krasta nostiprināšanas pasākumu īstenošana posmā no 00/00 līdz Kadagas tiltam, t.sk., pie Ādažu Kultūrizglītības centra RS2, RS3 un RS1.</t>
  </si>
  <si>
    <t>Krasta nostiprināšanas pasākumu īstenošana posmā no 00/00 līdz Kadagas tiltam, t.sk., pie Ādažu Kultūrizglītības centra RS2, RS3 un RS1.Būvniecības darbi ir pieņemti RS2 un RS3, bet RS1 izbūve vēl turpinās līdz 2024.gada oktobrim.</t>
  </si>
  <si>
    <t>148 km</t>
  </si>
  <si>
    <t>107 km (neskaitot ceļus)</t>
  </si>
  <si>
    <t>706.1</t>
  </si>
  <si>
    <t>Vismaz 3161</t>
  </si>
  <si>
    <t>Nav dati</t>
  </si>
  <si>
    <t>Vismaz 3098</t>
  </si>
  <si>
    <t>7990.536</t>
  </si>
  <si>
    <t>Dabasgāze</t>
  </si>
  <si>
    <t>6694.70</t>
  </si>
  <si>
    <t>2.52</t>
  </si>
  <si>
    <t>"Saulespuķe"</t>
  </si>
  <si>
    <t>Nēģītis</t>
  </si>
  <si>
    <t>Basketbols, volejbols, florbols, džudo, grieķu - romiešu cīņa, vieglatlētika, orientēšanās sports, peldēšana</t>
  </si>
  <si>
    <t>7 (Pierīgas pašvaldības, Rīgas dome, Garkalnes dome, 1 4pusējs Sadarbības memorands ar Šakiai (LT) / Slobožanska (UA)/ Dušeti (GR); Slobožanska (UKR) - divpusēja sadarbība,  Ropažu pašvaldība (Baltezera kapu apsaimniekošana) Salaspils pašvaldība (biblioteka)</t>
  </si>
  <si>
    <t xml:space="preserve">5 (Labklājības ministrija, VARAM (2 gb), IZM, PMLP (2 gab.))Aizsardzības ministrija(finansējums Vecštāles ceļam) </t>
  </si>
  <si>
    <t xml:space="preserve">11 (RTU, LVC, Rīgas valstspilsētas PA "Rīgas digitālā aģentūra", VSAA, VAMOIC,  Latvijas Nacionālais kultūras centrs 3 gab,Vides izglītības  fonds, Izglītības kvalitātes valsts dienests) </t>
  </si>
  <si>
    <t>18 (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 VSIA"Bērnu klīniskā universitātes slimnīca,VSIA Zemkopības ministrijas nekustamie īpašumi" VSIA Latvijas Dzelceļš)</t>
  </si>
  <si>
    <t xml:space="preserve">2 Publiskas slidotavas izveidei, trenazīeru un aktīva dzīvesveida reklāmai </t>
  </si>
  <si>
    <t>bez PA "CKS" iepirkumiem</t>
  </si>
  <si>
    <t>Katru rītu pie izglītibas iestādes tiek veikti pasākumi sabiedrības izglītošanai par satiksmes drošibu.  Īstenotas izglītojošas lekcijas skolā – 11 klasēm. Par drošību informēti gan vecāki, gan bērni ar e-klases starpniecību. 2 reidi skolās ar kinologiem. 4 PII grupiņas un 4 klases apmeklēja pašvaldības policiju un iepazinās ar policijas darbu.</t>
  </si>
  <si>
    <t>Katru rītu pie izglītibas iestādes tiek veikti pasākumi sabiedrības izglītošanai par satiksmes drošibu.  Īstenotas izglītojošas lekcijas skolā – 3 klasēm. Par drošību informēti gan vecāki, gan bērni ar e-klases starpniecību. 2 reidi skolā ar kinologiem. Vecāku sapulcē risināti jautājumi par iekšējās kārtības noteikumu pārkāpumiem.</t>
  </si>
  <si>
    <t>Uzsāktie administratīvie pārkākumi policijā</t>
  </si>
  <si>
    <t xml:space="preserve">Lēmumi par apstāšanās un stāvēšanas noteikumu pārkāpumiem </t>
  </si>
  <si>
    <t>1 Brīvā laika pavadīšanas centrs “Kadiķis” un 1 Carnikavas sporta kompleksā</t>
  </si>
  <si>
    <t xml:space="preserve"> 2 – Carnikavas sporta laukumā, Rožu ielā)</t>
  </si>
  <si>
    <t>4 (2 Ādažu stadionā, 2 Vējupes pludmalē)</t>
  </si>
  <si>
    <t xml:space="preserve">2 (1 Garkalnes ciemā, 1 Kadagā), </t>
  </si>
  <si>
    <t>3 (1 – Carnikavas sporta laukumā, Rožu ielā, 1 –Carnikavas  sporta kompleksā, 1 – Carnikavas parkā)</t>
  </si>
  <si>
    <t>1 (Kadagas vingrošanas laukums)</t>
  </si>
  <si>
    <t>2 privātās komandas – Volejbola klubs “Ādaži”, , MTB riteņbraukšanas komanda “Ādaži velo”
3 pašvaldības komandas (Reģionālās basketbola līgas komanda BK Ādaži/Carnikava, Florbola virslīgas komanda FBK SĀC un 1.līgas florbola komanda FBK SĀC)</t>
  </si>
  <si>
    <t>2 (“Futbola klubs Carnikava” – veterānu futbola klubs;  FBK SĀC Rīgas atklātā čempionāta komanda))</t>
  </si>
  <si>
    <r>
      <t>278300</t>
    </r>
    <r>
      <rPr>
        <sz val="10"/>
        <rFont val="Times New Roman"/>
        <family val="1"/>
        <charset val="186"/>
      </rPr>
      <t xml:space="preserve"> (Prominādes skaitītājs ap 172 000 + CNC un dambis)</t>
    </r>
  </si>
  <si>
    <t>6 (Ādažu stadions, Kadagas multilaukums, Multifunkcionālais sporta laukums Gaujas ielā 25B, Ādažu velo pumpu trase, Garkalnes ciema sporta laukums, vingrošanas stieņi pie Pirmās ielas)</t>
  </si>
  <si>
    <t>1 (Saules paneļu parks)</t>
  </si>
  <si>
    <t>Atbilst MK noteikumiem Nr. 671</t>
  </si>
  <si>
    <t>13.58 t</t>
  </si>
  <si>
    <t>1560.87 t</t>
  </si>
  <si>
    <t>Modernizēta katlu māja</t>
  </si>
  <si>
    <t>1 (SIA „Ādažu ūdens” izstrādājis 4 būvprojektus: NAI jaudas palielināšana, Ūdenssaimniecības tīklu izbūve Attekas iela – Katlapu ceļš, Divi Solārās elektrostacijas būvprojekti. Uzbūvēta šķeldas katlumāja Ādažu centra apgādei un modernizēta Kadagas katlumāja ar granulu katliem.)</t>
  </si>
  <si>
    <t>7 (Jūrtaka, Sv. Jēkaba ceļš, Tūrisma ceļš “1836”, takas un kājāmgājēju maršruti Dabas parkā, Siguļu nūjošanas taka, EiroVelo 13, Militārā mantojuma maršruts)</t>
  </si>
  <si>
    <t>6334 (Ādažu pagasts)</t>
  </si>
  <si>
    <t>3393 (Carnikavas pagasts)</t>
  </si>
  <si>
    <t>664 (Ādažu sports)</t>
  </si>
  <si>
    <t>1429 (Carnikavas sports)</t>
  </si>
  <si>
    <t>2977 (Ādažu Kultūras centrs)</t>
  </si>
  <si>
    <t>1784 (tautas nams “Ozolaine”)</t>
  </si>
  <si>
    <t>5598 (Ādažu bibliotēka)</t>
  </si>
  <si>
    <t>1214 (Carnikavas TIC)</t>
  </si>
  <si>
    <t>1127 (Ādažu pagasts)</t>
  </si>
  <si>
    <t>600 (Carnikavas pagasts)</t>
  </si>
  <si>
    <t>3714 (Ādažu bibliotēka)</t>
  </si>
  <si>
    <t>75,51 t</t>
  </si>
  <si>
    <t>2709,61 t kopā noglabāts Getliņos</t>
  </si>
  <si>
    <t>1 (SPII)</t>
  </si>
  <si>
    <t xml:space="preserve">2,335 (Ataru ceļš)
0,280 (Briljantu ceļš)
0,810 (Laveru ceļš)
</t>
  </si>
  <si>
    <t>Izprojektēts ūdensvads  685 m Attekas iela –Katlapu ceļš. 1,753 m (Ataru ceļš, Briljantu ceļš))
0,785 m spiedvads (Ataru ceļš)</t>
  </si>
  <si>
    <t>Izprojektēti 2 kanalizācijas spiedvadi, katrs 700 m Attekas iela –Katlapu ceļš. 1,207 m (Ataru ceļš, Briljantu ceļš).</t>
  </si>
  <si>
    <t>49 (Ataru ceļš, Briljantu ceļš)</t>
  </si>
  <si>
    <t>1008 ĀVS</t>
  </si>
  <si>
    <t>30 ĀBVS</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</si>
  <si>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</si>
  <si>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Klarnetes spēle, Saksofona spēle, Trompetes spēle, Sitaminstrumentu spēle, Vizuāli plastiskā māksla)</t>
  </si>
  <si>
    <t>1 (skolas 35 gadu jubilejas pasākums)</t>
  </si>
  <si>
    <t>7 (skolotāju diena; 6 profesionālās pilnveides kursi – iekļaujošā izglītība, Montessori, mūzikas un dabas metodika, PII pieredzes apmaiņa, skolotāju izdegšana)</t>
  </si>
  <si>
    <t>ĀVS-53</t>
  </si>
  <si>
    <t>CPS-19</t>
  </si>
  <si>
    <t>ĀBVS-30</t>
  </si>
  <si>
    <t>Pašvaldības līdzfinansējums 18 maksas interešu izglītības programmām</t>
  </si>
  <si>
    <t>Pašvaldības līdzfinansējums 3 maksas interešu izglītības programmām CMMS (“Instrumentu spēle”, “Sagatavošanas klase mūzikā”, “Sagatavošanas klase mākslā”).</t>
  </si>
  <si>
    <t>1 (IT)</t>
  </si>
  <si>
    <t>1 (latviešu valoda cittautiešiem)</t>
  </si>
  <si>
    <t>ĀMMS 7 aktivitātes, kopā piedalījās 13 pedagogi.</t>
  </si>
  <si>
    <t xml:space="preserve">3 (Gaujas svētki, sporta un kultūras svētki, valsts svētki); 5 tirdziņi
</t>
  </si>
  <si>
    <t>4 donoru dienas</t>
  </si>
  <si>
    <t>3; jaunumu izstādes - 10; virtuālā izstāde - 1</t>
  </si>
  <si>
    <t>1 pasākums (papildus 12 pasākumi vai aktivitātes sadarbībā ar citām iestādēm un organizācijām)</t>
  </si>
  <si>
    <t>9 (konkursā "Sabiedrība ar dvēseli")</t>
  </si>
  <si>
    <t>2 + 3 (kopīgi ar Carnikavu)</t>
  </si>
  <si>
    <t>Īstenotas izglītojošas lekcijas skolā – 10 klasēm. Kārtības uzraudzība rītos pie izglītības iestādēm. Par drošību informēti gan vecāki, gan bērni ar e-klases starpniecību.</t>
  </si>
  <si>
    <t>Katru rītu skolā bērniem tiek pasniegta informatīva lekcija par drošību. Reidi bērniem, skaidrojot par nepieciešamību nēsāt atstarojošās vestes. Bērniem rītos nodrošināts drošs ceļš pie ātruma vaļņa. Informatīvu kampaņu organizēšana bērnudārzos. Preventīvu vēstuļu nosūtīšana iedzīvotājiem par sīkiem pārkāpumiem
Īstenotas izglītojošas lekcijas skolā – 18 klasēm.</t>
  </si>
  <si>
    <t>4 (Pierīgas pašvaldības, Rīgas dome, Garkalnes dome, Sadarbības memorands ar Šakiai (LT), Slobožanska (UA), Dušeti (GR)</t>
  </si>
  <si>
    <t>1 (CSDD)</t>
  </si>
  <si>
    <t>3 (LIAA, NBS, VID)</t>
  </si>
  <si>
    <t>SIA "Ādažu ūdens" apkalpes zonās Nū rnieki un Saulespļavas 2021.g. decembrī plūdu rezultātā kanalizācijas sistēmā pārpumpēti apm. 1000 kub.m virszemes ūdeņi. Zaudējumi 1500 EUR</t>
  </si>
  <si>
    <t>Krasta nostiprināšanas pasākumu īstenošana posmā no 00/00 līdz Kadagas tiltam, t.sk., pie Ādažu Kultūrizglītības centra RS2, RS3 un RS1.Tiek vēl īstenots.</t>
  </si>
  <si>
    <t>1168 (36 Ataru ceļš, 13 Briljantu ceļš)</t>
  </si>
  <si>
    <t>340 tūkst.</t>
  </si>
  <si>
    <t>69 tūkst.</t>
  </si>
  <si>
    <t>Atjaunotas- 19, Energoefektīvas – 28 gab.</t>
  </si>
  <si>
    <t>12-13</t>
  </si>
  <si>
    <t>78,33</t>
  </si>
  <si>
    <t/>
  </si>
  <si>
    <t>15 (tsk. Bibliotekārās stundas</t>
  </si>
  <si>
    <r>
      <t xml:space="preserve">Uzraudzības indikatora bāzes vērtība </t>
    </r>
    <r>
      <rPr>
        <sz val="10"/>
        <rFont val="Times New Roman"/>
        <family val="1"/>
        <charset val="186"/>
      </rPr>
      <t>(uz 31.12.2020.)</t>
    </r>
  </si>
  <si>
    <r>
      <t xml:space="preserve">Uzraudzības indikatora vērtība </t>
    </r>
    <r>
      <rPr>
        <sz val="10"/>
        <rFont val="Times New Roman"/>
        <family val="1"/>
        <charset val="186"/>
      </rPr>
      <t>(uz 31.12.2021.)</t>
    </r>
  </si>
  <si>
    <r>
      <t xml:space="preserve">Uzraudzības indikatora vērtība </t>
    </r>
    <r>
      <rPr>
        <sz val="10"/>
        <rFont val="Times New Roman"/>
        <family val="1"/>
        <charset val="186"/>
      </rPr>
      <t>(uz 31.12.2022.)</t>
    </r>
  </si>
  <si>
    <r>
      <t xml:space="preserve">Uzraudzības indikatora vērtība </t>
    </r>
    <r>
      <rPr>
        <sz val="10"/>
        <rFont val="Times New Roman"/>
        <family val="1"/>
        <charset val="186"/>
      </rPr>
      <t>(uz 31.12.2023.)</t>
    </r>
  </si>
  <si>
    <t>31 (2023.gadā uzsākts jauns fizikālās terapijas pakalpojums-magnetoterapija)</t>
  </si>
  <si>
    <t>20(no janvāra līdz augustam)</t>
  </si>
  <si>
    <t>23(no janvāra līdz augustam)</t>
  </si>
  <si>
    <t>9(no janvāra līdz augustam)</t>
  </si>
  <si>
    <t>ĀBVS - 23</t>
  </si>
  <si>
    <t>AP uzraudzības rādītāji uz 31.12.2024.</t>
  </si>
  <si>
    <r>
      <t xml:space="preserve">Uzraudzības indikatora vērtība </t>
    </r>
    <r>
      <rPr>
        <sz val="10"/>
        <rFont val="Times New Roman"/>
        <family val="1"/>
        <charset val="186"/>
      </rPr>
      <t>(uz 31.12.2024.)</t>
    </r>
  </si>
  <si>
    <t>Atbalsts dalībai konkursos, festivālos, koncertos, izstādēs, meistarklasēs, projektos un citās aktivitātēs</t>
  </si>
  <si>
    <t xml:space="preserve">18 (Sagatavošanas klase, Sitaminstrumentu spēle, Kora klase, Mūsdienu ritma mūzika, Klavierspēle, Akordeona spēle, Vijoles spēle, Čella spēle, Ģitāras spēle, Kokles spēle, Flautas spēle, Klarnetes spēle, Saksofona spēle, Trompetes spēle, Eifonija spēle, Mežraga spēle, Vizuāli plastiskā māksla, Dejas pamati) </t>
  </si>
  <si>
    <t>11 (Sagatavošanas klase, Kora klase, Sitaminstrumentu spēle, Klavierspēle, Vijoles spēle, Ģitāras spēle, Flautas spēle, Klarnetes spēle, Saksofona spēle, Trompetes spēle, Vizuāli plastiskā māksla)</t>
  </si>
  <si>
    <t xml:space="preserve">ĀVS - ~ 5 tālākizglītības kursi (KIWA, Vertēša, Ētika, Efektīva pārbaudes darbu veidošana, BTA </t>
  </si>
  <si>
    <t>ĀVS - 2 (Sadarbība ar jauniešu parlamentu Rīgas Teikas vidusskola, Limbažu Valsts ģimnāziju)</t>
  </si>
  <si>
    <t>13 (tsk. bibliotekārās stundas)</t>
  </si>
  <si>
    <t>8 (21 h kurss Finanšu pratība) + 20 (3 h seminārs Finnašu pratības nedēļas ietvaros)</t>
  </si>
  <si>
    <t>precizēt kas veido skaitli 150 uz 31.12.2024.?</t>
  </si>
  <si>
    <t>Katru rītu pie izglītibas iestādes tiek veikti pasākumi sabiedrības izglītošanai par satiksmes drošibu.  Īstenotas izglītojošas lekcijas skolās – 9 klasēm. Par drošību informēti gan vecāki, gan bērni ar e-klases starpniecību. 2 reidi skolā ar kinologiem par aizliegtajām vielām. 6 klases apmeklēja pašvaldības policiju un iepazinās ar policijas darbu. Reids pie izglītības iestādes par velo drošību.</t>
  </si>
  <si>
    <t>Katru rītu pie izglītibas iestādes tiek veikti pasākumi sabiedrības izglītošanai par satiksmes drošibu.  Īstenotas izglītojošas lekcijas skolās – 7 klasēm. Par drošību informēti gan vecāki, gan bērni ar e-klases starpniecību. 2 reidi skolā ar kinologiem par aizliegtajām vielām.  Reids pie izglītības iestādes par velo drošību.</t>
  </si>
  <si>
    <t xml:space="preserve"> 1– Carnikavas sporta kompleksā, 1- Carnikavas sporta laukumā, Rožu ielā</t>
  </si>
  <si>
    <t>1Ādažu stadiona āra trenažieri</t>
  </si>
  <si>
    <t>4 ( 1. Sadarbības līgums ar Slobožanskas ciema padomi (2022)
2. Sadarbības memorands ar Šaķu, Dušeti un Slobožanskas pašvaldību (2021, informācija atrodama tikai tīmeklī)
3. Sadraudzības līgums ar Tsageri pašvaldību (2019, informācija atrodama tikai tīmeklī)
4. Sadraudzības pilsēta Legionova (informācija pieejama tikai tīmeklī))</t>
  </si>
  <si>
    <t>36 (pirmajā pusgadā)</t>
  </si>
  <si>
    <t xml:space="preserve">8 ( EXIT RIGA pārgājienu cikls "DABAS APĻI", viena diena Ādažu novadā, Mežtaka, Velomaršruts “Ādaži - Āņi”, Velomašruts “Ādaži - Iļķene”, Velomaršruts “Leiputrija”, Velomaršruts “Mazais Baltezers”, Velomaršruts “Ādaži - Divezeri” Zaļais ceļš, </t>
  </si>
  <si>
    <t xml:space="preserve">9  (EXIT RIGA pārgājienu cikls "DABAS APĻI", Jūrtaka, Sv. Jēkaba ceļš, Tūrisma ceļš “1836”, takas un kājāmgājēju maršruti Dabas parkā, EiroVelo 13, Militārā mantojuma maršruts, Militārais mantojums gar Dzelzs priekškaru: Maršruts ar automašīnu no Tallinas līdz Liepājai; Gaujas promenāde Carnikavā, Zaļais ceļš) </t>
  </si>
  <si>
    <t>kopā  abos pagastos 3351</t>
  </si>
  <si>
    <t>3878.47 t</t>
  </si>
  <si>
    <t>2388.55 t</t>
  </si>
  <si>
    <t>145.84 t</t>
  </si>
  <si>
    <t>55.46 t</t>
  </si>
  <si>
    <t>533.79 t</t>
  </si>
  <si>
    <t>143.30 t</t>
  </si>
  <si>
    <t>147.38 t</t>
  </si>
  <si>
    <t>57.03 t</t>
  </si>
  <si>
    <t>337.25 t</t>
  </si>
  <si>
    <t>128.92 t</t>
  </si>
  <si>
    <t>438.91 t</t>
  </si>
  <si>
    <t>112.35 t</t>
  </si>
  <si>
    <t>221.16 t</t>
  </si>
  <si>
    <t>13.42 t</t>
  </si>
  <si>
    <t>Nav šādu  datu</t>
  </si>
  <si>
    <t>Nav šādu datu</t>
  </si>
  <si>
    <t xml:space="preserve">Būvvaldei varētu būt informācija CKS nav informācijas. </t>
  </si>
  <si>
    <t>EKII projekta ietvaros tikai mainīti novada gaismekļi, nav iespējams izdalīt gaismekļus industriālās teritorijas.</t>
  </si>
  <si>
    <t>Pretputekļu absorbenta iestrāde 518000 litri</t>
  </si>
  <si>
    <t>Nav ieviesti jauni risinājumi</t>
  </si>
  <si>
    <t>Gaujas iela 33, gaismekļu nomaiņa</t>
  </si>
  <si>
    <t>Ādažu vidusskola</t>
  </si>
  <si>
    <t>1) projekts ar Vācijas-Baltijas tirdzniecības kameru par bio atkritumu normatīvā regulējuma uzlabošanu</t>
  </si>
  <si>
    <t>1) Piekrastes projekts - nacionālas nozīmes; 2) Baltijas jūras kampaņa; 3) tabakas izstrādājumu apsaimniekošana (TIF); 4) Carnikavas dīķu ūdens attīrīšana</t>
  </si>
  <si>
    <t>683 m³/dnn</t>
  </si>
  <si>
    <t>6042 iedz.</t>
  </si>
  <si>
    <t>250 tūkst. m³</t>
  </si>
  <si>
    <t>Pretputekļu apstrāde iestrādāts 518000 l pretputekļu absorbents</t>
  </si>
  <si>
    <t>Nav datu</t>
  </si>
  <si>
    <t>103.04 t</t>
  </si>
  <si>
    <t>Piekrastes projekts</t>
  </si>
  <si>
    <t>230 tūkst. m³</t>
  </si>
  <si>
    <t>Vismaz 3063</t>
  </si>
  <si>
    <t>70446 EUR</t>
  </si>
  <si>
    <t>mežnalas iela</t>
  </si>
  <si>
    <t>24% bez CKS</t>
  </si>
  <si>
    <t xml:space="preserve">Dzīvokļu īpašnieku kopspaulces, mājas lapa. Konferene "Mājoklis",  dalība Paneļdiskusijā, interaktīvā rubrika:  
Kā neuzkāpt uz grābekļa? Daudzdzīvokļu māju
 atjaunošana un iespējas ilgtermiņā samazināt
 izdevumus par savu mājokli. </t>
  </si>
  <si>
    <t>AER - 90</t>
  </si>
  <si>
    <t>35 (2024.gadā uzsākts-podologs, bērnu psihiatrs, pulmanologs (patreiz pārtaukts), plakstiņu blefaroplastika)</t>
  </si>
  <si>
    <t>Ādažu novada pašvaldība, 27.03.2025.</t>
  </si>
  <si>
    <t>JIN, P/A “CKS”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</si>
</sst>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m"/>
  </numFmts>
  <fonts count="37" x14ac:knownFonts="1">
    <font>
      <sz val="11"/>
      <color theme="1"/>
      <name val="Calibri"/>
      <family val="2"/>
      <charset val="186"/>
      <scheme val="minor"/>
    </font>
    <font>
      <b/>
      <sz val="10"/>
      <color rgb="FFFFFFFF"/>
      <name val="Times New Roman"/>
      <family val="1"/>
      <charset val="186"/>
    </font>
    <font>
      <b/>
      <sz val="10"/>
      <color rgb="FF000000"/>
      <name val="Times New Roman"/>
      <family val="1"/>
      <charset val="186"/>
    </font>
    <font>
      <sz val="10"/>
      <color theme="1"/>
      <name val="Times New Roman"/>
      <family val="1"/>
      <charset val="186"/>
    </font>
    <font>
      <b/>
      <sz val="10"/>
      <color theme="1"/>
      <name val="Times New Roman"/>
      <family val="1"/>
      <charset val="186"/>
    </font>
    <font>
      <sz val="10"/>
      <color rgb="FF000000"/>
      <name val="Times New Roman"/>
      <family val="1"/>
      <charset val="186"/>
    </font>
    <font>
      <vertAlign val="superscript"/>
      <sz val="10"/>
      <color theme="1"/>
      <name val="Times New Roman"/>
      <family val="1"/>
      <charset val="186"/>
    </font>
    <font>
      <i/>
      <sz val="10"/>
      <color rgb="FF000000"/>
      <name val="Times New Roman"/>
      <family val="1"/>
      <charset val="186"/>
    </font>
    <font>
      <sz val="10"/>
      <color rgb="FF385623"/>
      <name val="Times New Roman"/>
      <family val="1"/>
      <charset val="186"/>
    </font>
    <font>
      <vertAlign val="superscript"/>
      <sz val="10"/>
      <color rgb="FF000000"/>
      <name val="Times New Roman"/>
      <family val="1"/>
      <charset val="186"/>
    </font>
    <font>
      <b/>
      <sz val="13"/>
      <color theme="1"/>
      <name val="Times New Roman"/>
      <family val="1"/>
      <charset val="186"/>
    </font>
    <font>
      <sz val="12"/>
      <color theme="1"/>
      <name val="Times New Roman"/>
      <family val="1"/>
      <charset val="186"/>
    </font>
    <font>
      <i/>
      <sz val="10"/>
      <color rgb="FFFF0000"/>
      <name val="Times New Roman"/>
      <family val="1"/>
      <charset val="186"/>
    </font>
    <font>
      <i/>
      <sz val="10"/>
      <color theme="1"/>
      <name val="Times New Roman"/>
      <family val="1"/>
      <charset val="186"/>
    </font>
    <font>
      <vertAlign val="subscript"/>
      <sz val="10"/>
      <color theme="1"/>
      <name val="Times New Roman"/>
      <family val="1"/>
      <charset val="186"/>
    </font>
    <font>
      <i/>
      <sz val="10"/>
      <name val="Times New Roman"/>
      <family val="1"/>
      <charset val="186"/>
    </font>
    <font>
      <sz val="10"/>
      <name val="Times New Roman"/>
      <family val="1"/>
      <charset val="186"/>
    </font>
    <font>
      <b/>
      <sz val="10"/>
      <name val="Times New Roman"/>
      <family val="1"/>
      <charset val="186"/>
    </font>
    <font>
      <sz val="9"/>
      <color indexed="81"/>
      <name val="Tahoma"/>
      <family val="2"/>
      <charset val="186"/>
    </font>
    <font>
      <b/>
      <sz val="9"/>
      <color indexed="81"/>
      <name val="Tahoma"/>
      <family val="2"/>
      <charset val="186"/>
    </font>
    <font>
      <sz val="11"/>
      <color theme="1"/>
      <name val="Calibri"/>
      <family val="2"/>
      <charset val="186"/>
      <scheme val="minor"/>
    </font>
    <font>
      <u/>
      <sz val="11"/>
      <color theme="10"/>
      <name val="Calibri"/>
      <family val="2"/>
      <charset val="186"/>
      <scheme val="minor"/>
    </font>
    <font>
      <sz val="11"/>
      <color theme="1"/>
      <name val="Times New Roman"/>
      <family val="1"/>
      <charset val="186"/>
    </font>
    <font>
      <sz val="11"/>
      <name val="Times New Roman"/>
      <family val="1"/>
      <charset val="186"/>
    </font>
    <font>
      <u/>
      <sz val="11"/>
      <color theme="10"/>
      <name val="Times New Roman"/>
      <family val="1"/>
      <charset val="186"/>
    </font>
    <font>
      <sz val="10"/>
      <color rgb="FFFF0000"/>
      <name val="Times New Roman"/>
      <family val="1"/>
      <charset val="186"/>
    </font>
    <font>
      <b/>
      <sz val="11"/>
      <color theme="1"/>
      <name val="Times New Roman"/>
      <family val="1"/>
      <charset val="186"/>
    </font>
    <font>
      <sz val="10"/>
      <color rgb="FF000000"/>
      <name val="Times New Roman"/>
      <family val="1"/>
      <charset val="186"/>
    </font>
    <font>
      <b/>
      <sz val="10"/>
      <color rgb="FF000000"/>
      <name val="Times New Roman"/>
      <family val="1"/>
      <charset val="186"/>
    </font>
    <font>
      <i/>
      <sz val="10"/>
      <color rgb="FF000000"/>
      <name val="Times New Roman"/>
      <family val="1"/>
      <charset val="186"/>
    </font>
    <font>
      <sz val="11"/>
      <color theme="1"/>
      <name val="Times New Roman"/>
      <family val="1"/>
      <charset val="186"/>
    </font>
    <font>
      <sz val="10"/>
      <color theme="1"/>
      <name val="Times New Roman"/>
      <family val="1"/>
      <charset val="186"/>
    </font>
    <font>
      <b/>
      <sz val="10"/>
      <color theme="1"/>
      <name val="Times New Roman"/>
      <family val="1"/>
      <charset val="186"/>
    </font>
    <font>
      <i/>
      <sz val="10"/>
      <color theme="1"/>
      <name val="Times New Roman"/>
      <family val="1"/>
      <charset val="186"/>
    </font>
    <font>
      <i/>
      <sz val="10"/>
      <color rgb="FFFF0000"/>
      <name val="Times New Roman"/>
      <family val="1"/>
      <charset val="186"/>
    </font>
    <font>
      <sz val="8"/>
      <color theme="1"/>
      <name val="Times New Roman"/>
      <family val="1"/>
      <charset val="186"/>
    </font>
    <font>
      <sz val="9"/>
      <color rgb="FF000000"/>
      <name val="Times New Roman"/>
      <family val="1"/>
      <charset val="186"/>
    </font>
  </fonts>
  <fills count="15">
    <fill>
      <patternFill patternType="none"/>
    </fill>
    <fill>
      <patternFill patternType="gray125"/>
    </fill>
    <fill>
      <patternFill patternType="solid">
        <fgColor rgb="FFA5A5A5"/>
        <bgColor indexed="64"/>
      </patternFill>
    </fill>
    <fill>
      <patternFill patternType="solid">
        <fgColor rgb="FFA6A6A6"/>
        <bgColor indexed="64"/>
      </patternFill>
    </fill>
    <fill>
      <patternFill patternType="solid">
        <fgColor rgb="FFD9D9D9"/>
        <bgColor indexed="64"/>
      </patternFill>
    </fill>
    <fill>
      <patternFill patternType="solid">
        <fgColor rgb="FF92D050"/>
        <bgColor indexed="64"/>
      </patternFill>
    </fill>
    <fill>
      <patternFill patternType="solid">
        <fgColor rgb="FFFFFFFF"/>
        <bgColor indexed="64"/>
      </patternFill>
    </fill>
    <fill>
      <patternFill patternType="solid">
        <fgColor rgb="FFE2EFD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D9D9D9"/>
        <bgColor rgb="FFD9D9D9"/>
      </patternFill>
    </fill>
    <fill>
      <patternFill patternType="solid">
        <fgColor rgb="FFD8D8D8"/>
        <bgColor rgb="FFD8D8D8"/>
      </patternFill>
    </fill>
    <fill>
      <patternFill patternType="solid">
        <fgColor theme="0" tint="-0.14999847407452621"/>
        <bgColor rgb="FFBFBFBF"/>
      </patternFill>
    </fill>
    <fill>
      <patternFill patternType="solid">
        <fgColor theme="0"/>
        <bgColor indexed="64"/>
      </patternFill>
    </fill>
    <fill>
      <patternFill patternType="solid">
        <fgColor rgb="FFD9D9D9"/>
        <bgColor rgb="FF000000"/>
      </patternFill>
    </fill>
  </fills>
  <borders count="45">
    <border>
      <left/>
      <right/>
      <top/>
      <bottom/>
      <diagonal/>
    </border>
    <border>
      <left/>
      <right/>
      <top style="medium">
        <color rgb="FFA5A5A5"/>
      </top>
      <bottom style="medium">
        <color rgb="FFA5A5A5"/>
      </bottom>
      <diagonal/>
    </border>
    <border>
      <left style="medium">
        <color rgb="FFA5A5A5"/>
      </left>
      <right/>
      <top style="medium">
        <color rgb="FFA5A5A5"/>
      </top>
      <bottom style="medium">
        <color rgb="FFA5A5A5"/>
      </bottom>
      <diagonal/>
    </border>
    <border>
      <left style="medium">
        <color rgb="FFA5A5A5"/>
      </left>
      <right/>
      <top style="medium">
        <color rgb="FFA5A5A5"/>
      </top>
      <bottom/>
      <diagonal/>
    </border>
    <border>
      <left style="thin">
        <color rgb="FFA5A5A5"/>
      </left>
      <right style="thin">
        <color rgb="FFA5A5A5"/>
      </right>
      <top style="thin">
        <color rgb="FFA5A5A5"/>
      </top>
      <bottom style="thin">
        <color rgb="FFA5A5A5"/>
      </bottom>
      <diagonal/>
    </border>
    <border>
      <left/>
      <right/>
      <top style="medium">
        <color rgb="FFA5A5A5"/>
      </top>
      <bottom/>
      <diagonal/>
    </border>
    <border>
      <left style="thin">
        <color rgb="FFA5A5A5"/>
      </left>
      <right style="thin">
        <color rgb="FFA5A5A5"/>
      </right>
      <top style="thin">
        <color rgb="FFA5A5A5"/>
      </top>
      <bottom/>
      <diagonal/>
    </border>
    <border>
      <left style="thin">
        <color rgb="FFA5A5A5"/>
      </left>
      <right style="thin">
        <color rgb="FFA5A5A5"/>
      </right>
      <top/>
      <bottom/>
      <diagonal/>
    </border>
    <border>
      <left style="thin">
        <color rgb="FFA5A5A5"/>
      </left>
      <right style="thin">
        <color rgb="FFA5A5A5"/>
      </right>
      <top/>
      <bottom style="thin">
        <color rgb="FFA5A5A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A5A5A5"/>
      </left>
      <right/>
      <top style="thin">
        <color rgb="FFA5A5A5"/>
      </top>
      <bottom style="thin">
        <color rgb="FFA5A5A5"/>
      </bottom>
      <diagonal/>
    </border>
    <border>
      <left style="thin">
        <color rgb="FFA5A5A5"/>
      </left>
      <right/>
      <top style="thin">
        <color rgb="FFA5A5A5"/>
      </top>
      <bottom/>
      <diagonal/>
    </border>
    <border>
      <left style="thin">
        <color rgb="FFA5A5A5"/>
      </left>
      <right/>
      <top/>
      <bottom style="thin">
        <color rgb="FFA5A5A5"/>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medium">
        <color rgb="FFA5A5A5"/>
      </left>
      <right style="thin">
        <color rgb="FFA5A5A5"/>
      </right>
      <top style="thin">
        <color rgb="FFA5A5A5"/>
      </top>
      <bottom style="thin">
        <color rgb="FFA5A5A5"/>
      </bottom>
      <diagonal/>
    </border>
    <border>
      <left style="thin">
        <color rgb="FFA5A5A5"/>
      </left>
      <right style="medium">
        <color rgb="FFA5A5A5"/>
      </right>
      <top style="thin">
        <color rgb="FFA5A5A5"/>
      </top>
      <bottom style="thin">
        <color rgb="FFA5A5A5"/>
      </bottom>
      <diagonal/>
    </border>
    <border>
      <left style="thin">
        <color rgb="FFA5A5A5"/>
      </left>
      <right style="medium">
        <color rgb="FFA5A5A5"/>
      </right>
      <top style="thin">
        <color rgb="FFA5A5A5"/>
      </top>
      <bottom/>
      <diagonal/>
    </border>
    <border>
      <left style="medium">
        <color rgb="FFA5A5A5"/>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A5A5A5"/>
      </right>
      <top style="thin">
        <color theme="0" tint="-0.24994659260841701"/>
      </top>
      <bottom style="thin">
        <color theme="0" tint="-0.24994659260841701"/>
      </bottom>
      <diagonal/>
    </border>
    <border>
      <left style="medium">
        <color rgb="FFA5A5A5"/>
      </left>
      <right/>
      <top/>
      <bottom/>
      <diagonal/>
    </border>
    <border>
      <left/>
      <right style="medium">
        <color rgb="FFA5A5A5"/>
      </right>
      <top/>
      <bottom/>
      <diagonal/>
    </border>
    <border>
      <left/>
      <right style="thin">
        <color rgb="FFA5A5A5"/>
      </right>
      <top style="thin">
        <color rgb="FFA5A5A5"/>
      </top>
      <bottom style="thin">
        <color rgb="FFA5A5A5"/>
      </bottom>
      <diagonal/>
    </border>
    <border>
      <left/>
      <right/>
      <top style="thin">
        <color rgb="FFA5A5A5"/>
      </top>
      <bottom style="thin">
        <color rgb="FFA5A5A5"/>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rgb="FFBFBFBF"/>
      </left>
      <right style="thin">
        <color rgb="FFBFBFBF"/>
      </right>
      <top style="thin">
        <color rgb="FFBFBFBF"/>
      </top>
      <bottom style="thin">
        <color rgb="FFBFBFBF"/>
      </bottom>
      <diagonal/>
    </border>
    <border>
      <left style="medium">
        <color rgb="FFA5A5A5"/>
      </left>
      <right style="thin">
        <color rgb="FFA5A5A5"/>
      </right>
      <top style="thin">
        <color rgb="FFA5A5A5"/>
      </top>
      <bottom/>
      <diagonal/>
    </border>
    <border>
      <left/>
      <right style="thin">
        <color rgb="FFA5A5A5"/>
      </right>
      <top style="thin">
        <color rgb="FFA5A5A5"/>
      </top>
      <bottom/>
      <diagonal/>
    </border>
    <border>
      <left/>
      <right style="thin">
        <color theme="0" tint="-0.24994659260841701"/>
      </right>
      <top/>
      <bottom style="thin">
        <color theme="0" tint="-0.24994659260841701"/>
      </bottom>
      <diagonal/>
    </border>
    <border>
      <left style="medium">
        <color rgb="FFA5A5A5"/>
      </left>
      <right style="thin">
        <color theme="0" tint="-0.24994659260841701"/>
      </right>
      <top/>
      <bottom style="thin">
        <color theme="0" tint="-0.24994659260841701"/>
      </bottom>
      <diagonal/>
    </border>
    <border>
      <left/>
      <right/>
      <top/>
      <bottom style="thin">
        <color theme="0" tint="-0.24994659260841701"/>
      </bottom>
      <diagonal/>
    </border>
    <border>
      <left style="thin">
        <color theme="0" tint="-0.24994659260841701"/>
      </left>
      <right style="medium">
        <color rgb="FFA5A5A5"/>
      </right>
      <top/>
      <bottom style="thin">
        <color theme="0" tint="-0.24994659260841701"/>
      </bottom>
      <diagonal/>
    </border>
    <border>
      <left style="medium">
        <color rgb="FFA5A5A5"/>
      </left>
      <right style="medium">
        <color rgb="FFA5A5A5"/>
      </right>
      <top style="medium">
        <color rgb="FFA5A5A5"/>
      </top>
      <bottom style="thin">
        <color rgb="FFA5A5A5"/>
      </bottom>
      <diagonal/>
    </border>
    <border>
      <left style="medium">
        <color rgb="FFA5A5A5"/>
      </left>
      <right style="medium">
        <color rgb="FFA5A5A5"/>
      </right>
      <top style="thin">
        <color rgb="FFA5A5A5"/>
      </top>
      <bottom style="thin">
        <color rgb="FFA5A5A5"/>
      </bottom>
      <diagonal/>
    </border>
    <border>
      <left style="medium">
        <color rgb="FFA5A5A5"/>
      </left>
      <right style="medium">
        <color rgb="FFA5A5A5"/>
      </right>
      <top style="thin">
        <color rgb="FFA5A5A5"/>
      </top>
      <bottom style="medium">
        <color rgb="FFA5A5A5"/>
      </bottom>
      <diagonal/>
    </border>
    <border>
      <left style="medium">
        <color rgb="FFA5A5A5"/>
      </left>
      <right style="thin">
        <color rgb="FFA5A5A5"/>
      </right>
      <top style="medium">
        <color rgb="FFA5A5A5"/>
      </top>
      <bottom style="thin">
        <color rgb="FFA5A5A5"/>
      </bottom>
      <diagonal/>
    </border>
    <border>
      <left style="thin">
        <color rgb="FFA5A5A5"/>
      </left>
      <right style="thin">
        <color rgb="FFA5A5A5"/>
      </right>
      <top style="medium">
        <color rgb="FFA5A5A5"/>
      </top>
      <bottom style="thin">
        <color rgb="FFA5A5A5"/>
      </bottom>
      <diagonal/>
    </border>
    <border>
      <left style="thin">
        <color rgb="FFA5A5A5"/>
      </left>
      <right style="medium">
        <color rgb="FFA5A5A5"/>
      </right>
      <top style="medium">
        <color rgb="FFA5A5A5"/>
      </top>
      <bottom style="thin">
        <color rgb="FFA5A5A5"/>
      </bottom>
      <diagonal/>
    </border>
    <border>
      <left style="medium">
        <color rgb="FFA5A5A5"/>
      </left>
      <right style="thin">
        <color rgb="FFA5A5A5"/>
      </right>
      <top style="thin">
        <color rgb="FFA5A5A5"/>
      </top>
      <bottom style="medium">
        <color rgb="FFA5A5A5"/>
      </bottom>
      <diagonal/>
    </border>
    <border>
      <left style="thin">
        <color rgb="FFA5A5A5"/>
      </left>
      <right style="thin">
        <color rgb="FFA5A5A5"/>
      </right>
      <top style="thin">
        <color rgb="FFA5A5A5"/>
      </top>
      <bottom style="medium">
        <color rgb="FFA5A5A5"/>
      </bottom>
      <diagonal/>
    </border>
    <border>
      <left style="thin">
        <color rgb="FFA5A5A5"/>
      </left>
      <right style="medium">
        <color rgb="FFA5A5A5"/>
      </right>
      <top style="thin">
        <color rgb="FFA5A5A5"/>
      </top>
      <bottom style="medium">
        <color rgb="FFA5A5A5"/>
      </bottom>
      <diagonal/>
    </border>
    <border>
      <left/>
      <right style="thin">
        <color rgb="FFA5A5A5"/>
      </right>
      <top style="medium">
        <color rgb="FFA5A5A5"/>
      </top>
      <bottom style="thin">
        <color rgb="FFA5A5A5"/>
      </bottom>
      <diagonal/>
    </border>
    <border>
      <left/>
      <right style="thin">
        <color rgb="FFA5A5A5"/>
      </right>
      <top style="thin">
        <color rgb="FFA5A5A5"/>
      </top>
      <bottom style="medium">
        <color rgb="FFA5A5A5"/>
      </bottom>
      <diagonal/>
    </border>
  </borders>
  <cellStyleXfs count="3">
    <xf numFmtId="0" fontId="0" fillId="0" borderId="0"/>
    <xf numFmtId="9" fontId="20" fillId="0" borderId="0" applyFont="0" applyFill="0" applyBorder="0" applyAlignment="0" applyProtection="0"/>
    <xf numFmtId="0" fontId="21" fillId="0" borderId="0" applyNumberFormat="0" applyFill="0" applyBorder="0" applyAlignment="0" applyProtection="0"/>
  </cellStyleXfs>
  <cellXfs count="376">
    <xf numFmtId="0" fontId="0" fillId="0" borderId="0" xfId="0"/>
    <xf numFmtId="0" fontId="10" fillId="0" borderId="0" xfId="0" applyFont="1"/>
    <xf numFmtId="0" fontId="1" fillId="5" borderId="1" xfId="0" applyFont="1" applyFill="1" applyBorder="1" applyAlignment="1">
      <alignment vertical="center" wrapText="1"/>
    </xf>
    <xf numFmtId="0" fontId="2" fillId="7" borderId="5" xfId="0" applyFont="1" applyFill="1" applyBorder="1" applyAlignment="1">
      <alignment vertical="center" wrapText="1"/>
    </xf>
    <xf numFmtId="0" fontId="4" fillId="6" borderId="4" xfId="0" applyFont="1" applyFill="1" applyBorder="1" applyAlignment="1">
      <alignment vertical="center" wrapText="1"/>
    </xf>
    <xf numFmtId="0" fontId="5" fillId="6" borderId="4" xfId="0" applyFont="1" applyFill="1" applyBorder="1" applyAlignment="1">
      <alignment vertical="center" wrapText="1"/>
    </xf>
    <xf numFmtId="0" fontId="3" fillId="0" borderId="4" xfId="0" applyFont="1" applyBorder="1" applyAlignment="1">
      <alignment vertical="center" wrapText="1"/>
    </xf>
    <xf numFmtId="0" fontId="5" fillId="4" borderId="4" xfId="0" applyFont="1" applyFill="1" applyBorder="1" applyAlignment="1">
      <alignment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3" fillId="4" borderId="4" xfId="0" applyFont="1" applyFill="1" applyBorder="1" applyAlignment="1">
      <alignment vertical="center" wrapText="1"/>
    </xf>
    <xf numFmtId="0" fontId="3" fillId="4" borderId="4" xfId="0" applyFont="1" applyFill="1" applyBorder="1" applyAlignment="1">
      <alignment horizontal="right" vertical="center" wrapText="1"/>
    </xf>
    <xf numFmtId="0" fontId="3" fillId="0" borderId="4" xfId="0" applyFont="1" applyBorder="1" applyAlignment="1">
      <alignment horizontal="right" vertical="center" wrapText="1"/>
    </xf>
    <xf numFmtId="0" fontId="2" fillId="7" borderId="4" xfId="0" applyFont="1" applyFill="1" applyBorder="1" applyAlignment="1">
      <alignment vertical="center" wrapText="1"/>
    </xf>
    <xf numFmtId="0" fontId="5" fillId="4" borderId="4" xfId="0" applyFont="1" applyFill="1" applyBorder="1" applyAlignment="1">
      <alignment horizontal="right" vertical="center" wrapText="1"/>
    </xf>
    <xf numFmtId="0" fontId="5" fillId="4" borderId="4" xfId="0" applyFont="1" applyFill="1" applyBorder="1" applyAlignment="1">
      <alignment horizontal="center" vertical="center" wrapText="1"/>
    </xf>
    <xf numFmtId="3" fontId="5" fillId="4" borderId="4" xfId="0" applyNumberFormat="1" applyFont="1" applyFill="1" applyBorder="1" applyAlignment="1">
      <alignment vertical="center" wrapText="1"/>
    </xf>
    <xf numFmtId="0" fontId="3" fillId="0" borderId="4" xfId="0" applyFont="1" applyBorder="1" applyAlignment="1">
      <alignment horizontal="left" vertical="center" wrapText="1"/>
    </xf>
    <xf numFmtId="0" fontId="2" fillId="7" borderId="4" xfId="0" applyFont="1" applyFill="1" applyBorder="1" applyAlignment="1">
      <alignment vertical="center"/>
    </xf>
    <xf numFmtId="3" fontId="5" fillId="4" borderId="4" xfId="0" applyNumberFormat="1" applyFont="1" applyFill="1" applyBorder="1" applyAlignment="1">
      <alignment horizontal="right" vertical="center" wrapText="1"/>
    </xf>
    <xf numFmtId="0" fontId="2" fillId="4" borderId="4" xfId="0" applyFont="1" applyFill="1" applyBorder="1" applyAlignment="1">
      <alignment horizontal="right" vertical="center" wrapText="1"/>
    </xf>
    <xf numFmtId="0" fontId="7" fillId="4" borderId="4" xfId="0" applyFont="1" applyFill="1" applyBorder="1" applyAlignment="1">
      <alignment horizontal="right" vertical="center" wrapText="1"/>
    </xf>
    <xf numFmtId="0" fontId="4" fillId="4" borderId="4" xfId="0" applyFont="1" applyFill="1" applyBorder="1" applyAlignment="1">
      <alignment horizontal="right" vertical="center" wrapText="1"/>
    </xf>
    <xf numFmtId="0" fontId="8" fillId="0" borderId="4"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4" xfId="0" applyFont="1" applyBorder="1" applyAlignment="1">
      <alignment horizontal="right" vertical="center" wrapText="1"/>
    </xf>
    <xf numFmtId="3" fontId="2" fillId="4" borderId="4" xfId="0" applyNumberFormat="1"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8" fillId="0" borderId="4" xfId="0" applyFont="1" applyBorder="1" applyAlignment="1">
      <alignment horizontal="left" vertical="center" wrapText="1"/>
    </xf>
    <xf numFmtId="0" fontId="2" fillId="7" borderId="3" xfId="0" applyFont="1" applyFill="1" applyBorder="1" applyAlignment="1">
      <alignment vertical="center"/>
    </xf>
    <xf numFmtId="0" fontId="5" fillId="4" borderId="4" xfId="0" applyFont="1" applyFill="1" applyBorder="1" applyAlignment="1">
      <alignment horizontal="left" vertical="center" wrapText="1" indent="1"/>
    </xf>
    <xf numFmtId="0" fontId="3" fillId="4" borderId="4" xfId="0" applyFont="1" applyFill="1" applyBorder="1" applyAlignment="1">
      <alignment horizontal="left" vertical="center" wrapText="1" indent="1"/>
    </xf>
    <xf numFmtId="0" fontId="1" fillId="5" borderId="5" xfId="0" applyFont="1" applyFill="1" applyBorder="1" applyAlignment="1">
      <alignment vertical="center" wrapText="1"/>
    </xf>
    <xf numFmtId="0" fontId="17" fillId="5" borderId="3" xfId="0" applyFont="1" applyFill="1" applyBorder="1" applyAlignment="1">
      <alignment vertical="center"/>
    </xf>
    <xf numFmtId="0" fontId="17" fillId="5" borderId="2" xfId="0" applyFont="1" applyFill="1" applyBorder="1" applyAlignment="1">
      <alignment vertical="center"/>
    </xf>
    <xf numFmtId="0" fontId="15" fillId="4" borderId="4" xfId="0" applyFont="1" applyFill="1" applyBorder="1" applyAlignment="1">
      <alignment horizontal="right" vertical="center" wrapText="1"/>
    </xf>
    <xf numFmtId="0" fontId="16" fillId="4" borderId="4" xfId="0" applyFont="1" applyFill="1" applyBorder="1" applyAlignment="1">
      <alignment horizontal="right" vertical="center" wrapText="1"/>
    </xf>
    <xf numFmtId="3" fontId="3" fillId="4" borderId="4" xfId="0" applyNumberFormat="1" applyFont="1" applyFill="1" applyBorder="1" applyAlignment="1">
      <alignment horizontal="right" vertical="center" wrapText="1"/>
    </xf>
    <xf numFmtId="3" fontId="4" fillId="4" borderId="4" xfId="0" applyNumberFormat="1" applyFont="1" applyFill="1" applyBorder="1" applyAlignment="1">
      <alignment horizontal="right" vertical="center" wrapText="1"/>
    </xf>
    <xf numFmtId="0" fontId="5" fillId="6" borderId="9" xfId="0" applyFont="1" applyFill="1" applyBorder="1" applyAlignment="1">
      <alignment horizontal="justify" vertical="center"/>
    </xf>
    <xf numFmtId="0" fontId="3" fillId="0" borderId="9" xfId="0" applyFont="1" applyBorder="1"/>
    <xf numFmtId="0" fontId="3" fillId="0" borderId="9" xfId="0" applyFont="1" applyBorder="1" applyAlignment="1">
      <alignment horizontal="justify" vertical="center"/>
    </xf>
    <xf numFmtId="0" fontId="5" fillId="6" borderId="9" xfId="0" applyFont="1" applyFill="1" applyBorder="1" applyAlignment="1">
      <alignment horizontal="right" vertical="center"/>
    </xf>
    <xf numFmtId="0" fontId="3" fillId="0" borderId="9" xfId="0" applyFont="1" applyBorder="1" applyAlignment="1">
      <alignment wrapText="1"/>
    </xf>
    <xf numFmtId="0" fontId="3" fillId="0" borderId="9" xfId="0" applyFont="1" applyBorder="1" applyAlignment="1">
      <alignment horizontal="right"/>
    </xf>
    <xf numFmtId="0" fontId="16" fillId="8" borderId="9" xfId="0" applyFont="1" applyFill="1" applyBorder="1" applyAlignment="1">
      <alignment horizontal="center" vertical="center" wrapText="1"/>
    </xf>
    <xf numFmtId="0" fontId="16" fillId="8" borderId="9" xfId="0"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9" xfId="0" applyFont="1" applyBorder="1" applyAlignment="1">
      <alignment horizontal="right" vertical="center" wrapText="1"/>
    </xf>
    <xf numFmtId="0" fontId="3" fillId="0" borderId="9" xfId="0" applyFont="1" applyBorder="1" applyAlignment="1">
      <alignment horizontal="justify" vertical="center" wrapText="1"/>
    </xf>
    <xf numFmtId="0" fontId="3" fillId="0" borderId="9" xfId="0" applyFont="1" applyBorder="1" applyAlignment="1">
      <alignment horizontal="right" wrapText="1"/>
    </xf>
    <xf numFmtId="0" fontId="22" fillId="0" borderId="0" xfId="0" applyFont="1"/>
    <xf numFmtId="0" fontId="22" fillId="0" borderId="0" xfId="0" applyFont="1" applyAlignment="1">
      <alignment horizontal="right"/>
    </xf>
    <xf numFmtId="0" fontId="23" fillId="0" borderId="0" xfId="0" applyFont="1" applyAlignment="1">
      <alignment horizontal="right" vertical="center"/>
    </xf>
    <xf numFmtId="0" fontId="22" fillId="0" borderId="4" xfId="0" applyFont="1" applyBorder="1"/>
    <xf numFmtId="0" fontId="22" fillId="0" borderId="9" xfId="0" applyFont="1" applyBorder="1"/>
    <xf numFmtId="0" fontId="24" fillId="0" borderId="9" xfId="2" applyFont="1" applyBorder="1" applyAlignment="1">
      <alignment wrapText="1"/>
    </xf>
    <xf numFmtId="0" fontId="3" fillId="8" borderId="9" xfId="0" applyFont="1" applyFill="1" applyBorder="1"/>
    <xf numFmtId="164" fontId="3" fillId="8" borderId="9" xfId="1" applyNumberFormat="1" applyFont="1" applyFill="1" applyBorder="1"/>
    <xf numFmtId="0" fontId="22" fillId="0" borderId="13" xfId="0" applyFont="1" applyBorder="1"/>
    <xf numFmtId="0" fontId="5" fillId="4" borderId="10"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8" borderId="14" xfId="0" applyFont="1" applyFill="1" applyBorder="1"/>
    <xf numFmtId="0" fontId="3" fillId="8" borderId="15" xfId="0" applyFont="1" applyFill="1" applyBorder="1"/>
    <xf numFmtId="0" fontId="22" fillId="0" borderId="16" xfId="0" applyFont="1" applyBorder="1"/>
    <xf numFmtId="0" fontId="22" fillId="0" borderId="17" xfId="0" applyFont="1" applyBorder="1"/>
    <xf numFmtId="0" fontId="5" fillId="4" borderId="16" xfId="0" applyFont="1" applyFill="1" applyBorder="1" applyAlignment="1">
      <alignment horizontal="right" vertical="center" wrapText="1"/>
    </xf>
    <xf numFmtId="0" fontId="2" fillId="4" borderId="17" xfId="0" applyFont="1" applyFill="1" applyBorder="1" applyAlignment="1">
      <alignment horizontal="right" vertical="center" wrapText="1"/>
    </xf>
    <xf numFmtId="0" fontId="3" fillId="4" borderId="16" xfId="0" applyFont="1" applyFill="1" applyBorder="1" applyAlignment="1">
      <alignment horizontal="right" vertical="center" wrapText="1"/>
    </xf>
    <xf numFmtId="0" fontId="4" fillId="4" borderId="17" xfId="0" applyFont="1" applyFill="1" applyBorder="1" applyAlignment="1">
      <alignment horizontal="right" vertical="center" wrapText="1"/>
    </xf>
    <xf numFmtId="0" fontId="7" fillId="4" borderId="16" xfId="0" applyFont="1" applyFill="1" applyBorder="1" applyAlignment="1">
      <alignment horizontal="right" vertical="center" wrapText="1"/>
    </xf>
    <xf numFmtId="0" fontId="7" fillId="4" borderId="17" xfId="0" applyFont="1" applyFill="1" applyBorder="1" applyAlignment="1">
      <alignment horizontal="right" vertical="center" wrapText="1"/>
    </xf>
    <xf numFmtId="0" fontId="5" fillId="4" borderId="17" xfId="0" applyFont="1" applyFill="1" applyBorder="1" applyAlignment="1">
      <alignment horizontal="right" vertical="center" wrapText="1"/>
    </xf>
    <xf numFmtId="0" fontId="5" fillId="4" borderId="16" xfId="0" quotePrefix="1" applyFont="1" applyFill="1" applyBorder="1" applyAlignment="1">
      <alignment horizontal="right" vertical="center" wrapText="1"/>
    </xf>
    <xf numFmtId="3" fontId="3" fillId="4" borderId="17" xfId="0" applyNumberFormat="1" applyFont="1" applyFill="1" applyBorder="1" applyAlignment="1">
      <alignment horizontal="right" vertical="center" wrapText="1"/>
    </xf>
    <xf numFmtId="3" fontId="5" fillId="4" borderId="16" xfId="0" applyNumberFormat="1" applyFont="1" applyFill="1" applyBorder="1" applyAlignment="1">
      <alignment horizontal="right" vertical="center" wrapText="1"/>
    </xf>
    <xf numFmtId="0" fontId="3" fillId="4" borderId="16" xfId="0" applyFont="1" applyFill="1" applyBorder="1" applyAlignment="1">
      <alignment horizontal="left" vertical="center" wrapText="1" indent="1"/>
    </xf>
    <xf numFmtId="0" fontId="3" fillId="8" borderId="19" xfId="0" applyFont="1" applyFill="1" applyBorder="1"/>
    <xf numFmtId="0" fontId="3" fillId="8" borderId="20" xfId="0" applyFont="1" applyFill="1" applyBorder="1"/>
    <xf numFmtId="0" fontId="22" fillId="0" borderId="21" xfId="0" applyFont="1" applyBorder="1"/>
    <xf numFmtId="0" fontId="22" fillId="0" borderId="22" xfId="0" applyFont="1" applyBorder="1"/>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2" fillId="7" borderId="16" xfId="0" applyFont="1" applyFill="1" applyBorder="1" applyAlignment="1">
      <alignment vertical="center" wrapText="1"/>
    </xf>
    <xf numFmtId="0" fontId="2" fillId="7" borderId="17" xfId="0" applyFont="1" applyFill="1" applyBorder="1" applyAlignment="1">
      <alignment vertical="center" wrapText="1"/>
    </xf>
    <xf numFmtId="0" fontId="4" fillId="8" borderId="16" xfId="0" applyFont="1" applyFill="1" applyBorder="1" applyAlignment="1">
      <alignment vertical="center" wrapText="1"/>
    </xf>
    <xf numFmtId="0" fontId="4" fillId="8" borderId="17" xfId="0" applyFont="1" applyFill="1" applyBorder="1" applyAlignment="1">
      <alignment vertical="center" wrapText="1"/>
    </xf>
    <xf numFmtId="0" fontId="15" fillId="4" borderId="16" xfId="0" applyFont="1" applyFill="1" applyBorder="1" applyAlignment="1">
      <alignment horizontal="right" vertical="center" wrapText="1"/>
    </xf>
    <xf numFmtId="0" fontId="15" fillId="4" borderId="17" xfId="0" applyFont="1" applyFill="1" applyBorder="1" applyAlignment="1">
      <alignment horizontal="right" vertical="center" wrapText="1"/>
    </xf>
    <xf numFmtId="0" fontId="16" fillId="8" borderId="16" xfId="0" applyFont="1" applyFill="1" applyBorder="1" applyAlignment="1">
      <alignment horizontal="right" vertical="center" wrapText="1"/>
    </xf>
    <xf numFmtId="0" fontId="16" fillId="4" borderId="17" xfId="0" applyFont="1" applyFill="1" applyBorder="1" applyAlignment="1">
      <alignment horizontal="right" vertical="center" wrapText="1"/>
    </xf>
    <xf numFmtId="0" fontId="12" fillId="8" borderId="16"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5" fillId="8" borderId="16" xfId="0" applyFont="1" applyFill="1" applyBorder="1" applyAlignment="1">
      <alignment horizontal="right" vertical="center" wrapText="1"/>
    </xf>
    <xf numFmtId="0" fontId="16" fillId="8" borderId="16" xfId="0" applyFont="1" applyFill="1" applyBorder="1" applyAlignment="1">
      <alignment vertical="center" wrapText="1"/>
    </xf>
    <xf numFmtId="3" fontId="5" fillId="8" borderId="16" xfId="0" applyNumberFormat="1" applyFont="1" applyFill="1" applyBorder="1" applyAlignment="1">
      <alignment horizontal="right" vertical="center" wrapText="1"/>
    </xf>
    <xf numFmtId="3" fontId="5" fillId="8" borderId="17" xfId="0" applyNumberFormat="1" applyFont="1" applyFill="1" applyBorder="1" applyAlignment="1">
      <alignment horizontal="right" vertical="center" wrapText="1"/>
    </xf>
    <xf numFmtId="3" fontId="5" fillId="4" borderId="17" xfId="0" applyNumberFormat="1" applyFont="1" applyFill="1" applyBorder="1" applyAlignment="1">
      <alignment horizontal="right" vertical="center" wrapText="1"/>
    </xf>
    <xf numFmtId="0" fontId="16" fillId="8" borderId="17" xfId="0" applyFont="1" applyFill="1" applyBorder="1" applyAlignment="1">
      <alignment horizontal="right" vertical="center" wrapText="1"/>
    </xf>
    <xf numFmtId="0" fontId="5" fillId="4" borderId="16" xfId="0" applyFont="1" applyFill="1" applyBorder="1" applyAlignment="1">
      <alignment vertical="center" wrapText="1"/>
    </xf>
    <xf numFmtId="0" fontId="15" fillId="8" borderId="16" xfId="0" applyFont="1" applyFill="1" applyBorder="1" applyAlignment="1">
      <alignment horizontal="right" vertical="center" wrapText="1"/>
    </xf>
    <xf numFmtId="17" fontId="16" fillId="8" borderId="16" xfId="0" quotePrefix="1" applyNumberFormat="1" applyFont="1" applyFill="1" applyBorder="1" applyAlignment="1">
      <alignment horizontal="right" vertical="center" wrapText="1"/>
    </xf>
    <xf numFmtId="1" fontId="16" fillId="8" borderId="16" xfId="0" quotePrefix="1" applyNumberFormat="1" applyFont="1" applyFill="1" applyBorder="1" applyAlignment="1">
      <alignment horizontal="right" vertical="center" wrapText="1"/>
    </xf>
    <xf numFmtId="0" fontId="22" fillId="9" borderId="9" xfId="0" applyFont="1" applyFill="1" applyBorder="1"/>
    <xf numFmtId="0" fontId="2" fillId="9" borderId="9" xfId="0" applyFont="1" applyFill="1" applyBorder="1" applyAlignment="1">
      <alignment horizontal="justify" vertical="center" wrapText="1"/>
    </xf>
    <xf numFmtId="0" fontId="3" fillId="9" borderId="9" xfId="0" applyFont="1" applyFill="1" applyBorder="1"/>
    <xf numFmtId="0" fontId="22" fillId="9" borderId="13" xfId="0" applyFont="1" applyFill="1" applyBorder="1"/>
    <xf numFmtId="0" fontId="22" fillId="0" borderId="9" xfId="0" applyFont="1" applyBorder="1" applyAlignment="1">
      <alignment horizontal="right" wrapText="1"/>
    </xf>
    <xf numFmtId="0" fontId="22" fillId="0" borderId="9" xfId="0" applyFont="1" applyBorder="1" applyAlignment="1">
      <alignment horizontal="left" wrapText="1"/>
    </xf>
    <xf numFmtId="0" fontId="22" fillId="9" borderId="9" xfId="0" applyFont="1" applyFill="1" applyBorder="1" applyAlignment="1">
      <alignment horizontal="center"/>
    </xf>
    <xf numFmtId="0" fontId="3" fillId="0" borderId="9" xfId="0" applyFont="1" applyBorder="1" applyAlignment="1">
      <alignment horizontal="center"/>
    </xf>
    <xf numFmtId="0" fontId="22" fillId="0" borderId="9" xfId="0" applyFont="1" applyBorder="1" applyAlignment="1">
      <alignment horizontal="center"/>
    </xf>
    <xf numFmtId="0" fontId="22" fillId="0" borderId="0" xfId="0" applyFont="1" applyAlignment="1">
      <alignment horizontal="center"/>
    </xf>
    <xf numFmtId="0" fontId="3" fillId="0" borderId="9" xfId="0" applyFont="1" applyBorder="1" applyAlignment="1">
      <alignment horizontal="left" wrapText="1"/>
    </xf>
    <xf numFmtId="0" fontId="22" fillId="0" borderId="9" xfId="0" applyFont="1" applyBorder="1" applyAlignment="1">
      <alignment wrapText="1"/>
    </xf>
    <xf numFmtId="0" fontId="22" fillId="0" borderId="0" xfId="0" applyFont="1" applyAlignment="1">
      <alignment wrapText="1"/>
    </xf>
    <xf numFmtId="0" fontId="22" fillId="0" borderId="23" xfId="0" applyFont="1" applyBorder="1"/>
    <xf numFmtId="0" fontId="5" fillId="4" borderId="23" xfId="0" applyFont="1" applyFill="1" applyBorder="1" applyAlignment="1">
      <alignment horizontal="right" vertical="center" wrapText="1"/>
    </xf>
    <xf numFmtId="0" fontId="3" fillId="4" borderId="23" xfId="0" applyFont="1" applyFill="1" applyBorder="1" applyAlignment="1">
      <alignment horizontal="right" vertical="center" wrapText="1"/>
    </xf>
    <xf numFmtId="0" fontId="7" fillId="4" borderId="23" xfId="0" applyFont="1" applyFill="1" applyBorder="1" applyAlignment="1">
      <alignment horizontal="right" vertical="center" wrapText="1"/>
    </xf>
    <xf numFmtId="0" fontId="5" fillId="4" borderId="23" xfId="0" quotePrefix="1" applyFont="1" applyFill="1" applyBorder="1" applyAlignment="1">
      <alignment horizontal="right" vertical="center" wrapText="1"/>
    </xf>
    <xf numFmtId="3" fontId="5" fillId="4" borderId="23" xfId="0" applyNumberFormat="1" applyFont="1" applyFill="1" applyBorder="1" applyAlignment="1">
      <alignment horizontal="right" vertical="center" wrapText="1"/>
    </xf>
    <xf numFmtId="0" fontId="3" fillId="4" borderId="23" xfId="0" applyFont="1" applyFill="1" applyBorder="1" applyAlignment="1">
      <alignment horizontal="left" vertical="center" wrapText="1" indent="1"/>
    </xf>
    <xf numFmtId="0" fontId="1" fillId="5" borderId="24" xfId="0" applyFont="1" applyFill="1" applyBorder="1" applyAlignment="1">
      <alignment vertical="center" wrapText="1"/>
    </xf>
    <xf numFmtId="0" fontId="2" fillId="7" borderId="24" xfId="0" applyFont="1" applyFill="1" applyBorder="1" applyAlignment="1">
      <alignment vertical="center" wrapText="1"/>
    </xf>
    <xf numFmtId="0" fontId="4" fillId="8" borderId="24" xfId="0" applyFont="1" applyFill="1" applyBorder="1" applyAlignment="1">
      <alignment vertical="center" wrapText="1"/>
    </xf>
    <xf numFmtId="0" fontId="15" fillId="4" borderId="24" xfId="0" applyFont="1" applyFill="1" applyBorder="1" applyAlignment="1">
      <alignment horizontal="right" vertical="center" wrapText="1"/>
    </xf>
    <xf numFmtId="0" fontId="16" fillId="8" borderId="24" xfId="0" applyFont="1" applyFill="1" applyBorder="1" applyAlignment="1">
      <alignment horizontal="right" vertical="center" wrapText="1"/>
    </xf>
    <xf numFmtId="0" fontId="12" fillId="8" borderId="24" xfId="0" applyFont="1" applyFill="1" applyBorder="1" applyAlignment="1">
      <alignment horizontal="center" vertical="center" wrapText="1"/>
    </xf>
    <xf numFmtId="0" fontId="5" fillId="8" borderId="24" xfId="0" applyFont="1" applyFill="1" applyBorder="1" applyAlignment="1">
      <alignment horizontal="right" vertical="center" wrapText="1"/>
    </xf>
    <xf numFmtId="0" fontId="16" fillId="8" borderId="24" xfId="0" applyFont="1" applyFill="1" applyBorder="1" applyAlignment="1">
      <alignment vertical="center" wrapText="1"/>
    </xf>
    <xf numFmtId="3" fontId="5" fillId="8" borderId="24" xfId="0" applyNumberFormat="1" applyFont="1" applyFill="1" applyBorder="1" applyAlignment="1">
      <alignment horizontal="right" vertical="center" wrapText="1"/>
    </xf>
    <xf numFmtId="0" fontId="5" fillId="4" borderId="24" xfId="0" applyFont="1" applyFill="1" applyBorder="1" applyAlignment="1">
      <alignment vertical="center" wrapText="1"/>
    </xf>
    <xf numFmtId="0" fontId="15" fillId="8" borderId="24" xfId="0" applyFont="1" applyFill="1" applyBorder="1" applyAlignment="1">
      <alignment horizontal="right" vertical="center" wrapText="1"/>
    </xf>
    <xf numFmtId="17" fontId="16" fillId="8" borderId="24" xfId="0" quotePrefix="1" applyNumberFormat="1" applyFont="1" applyFill="1" applyBorder="1" applyAlignment="1">
      <alignment horizontal="right" vertical="center" wrapText="1"/>
    </xf>
    <xf numFmtId="1" fontId="16" fillId="8" borderId="24" xfId="0" quotePrefix="1" applyNumberFormat="1" applyFont="1" applyFill="1" applyBorder="1" applyAlignment="1">
      <alignment horizontal="right" vertical="center" wrapText="1"/>
    </xf>
    <xf numFmtId="0" fontId="3" fillId="8" borderId="9" xfId="0" quotePrefix="1" applyFont="1" applyFill="1" applyBorder="1"/>
    <xf numFmtId="0" fontId="3" fillId="8" borderId="9" xfId="0" applyFont="1" applyFill="1" applyBorder="1" applyAlignment="1">
      <alignment wrapText="1"/>
    </xf>
    <xf numFmtId="0" fontId="4" fillId="8" borderId="14" xfId="0" applyFont="1" applyFill="1" applyBorder="1"/>
    <xf numFmtId="0" fontId="21" fillId="0" borderId="9" xfId="2" applyBorder="1" applyAlignment="1">
      <alignment wrapText="1"/>
    </xf>
    <xf numFmtId="1" fontId="3" fillId="8" borderId="14" xfId="0" applyNumberFormat="1" applyFont="1" applyFill="1" applyBorder="1"/>
    <xf numFmtId="0" fontId="4" fillId="8" borderId="9" xfId="0" applyFont="1" applyFill="1" applyBorder="1"/>
    <xf numFmtId="0" fontId="4" fillId="8" borderId="15" xfId="0" applyFont="1" applyFill="1" applyBorder="1"/>
    <xf numFmtId="165" fontId="4" fillId="8" borderId="15" xfId="0" applyNumberFormat="1" applyFont="1" applyFill="1" applyBorder="1"/>
    <xf numFmtId="0" fontId="17" fillId="4" borderId="17" xfId="0" applyFont="1" applyFill="1" applyBorder="1" applyAlignment="1">
      <alignment horizontal="right" vertical="center" wrapText="1"/>
    </xf>
    <xf numFmtId="0" fontId="16" fillId="4" borderId="24" xfId="0" applyFont="1" applyFill="1" applyBorder="1" applyAlignment="1">
      <alignment horizontal="right" vertical="center" wrapText="1"/>
    </xf>
    <xf numFmtId="0" fontId="4" fillId="6" borderId="0" xfId="0" applyFont="1" applyFill="1" applyAlignment="1">
      <alignment horizontal="justify" vertical="center" wrapText="1"/>
    </xf>
    <xf numFmtId="0" fontId="5" fillId="4" borderId="0" xfId="0" applyFont="1" applyFill="1" applyAlignment="1">
      <alignment horizontal="right" vertical="center" wrapText="1"/>
    </xf>
    <xf numFmtId="0" fontId="2" fillId="4" borderId="0" xfId="0" applyFont="1" applyFill="1" applyAlignment="1">
      <alignment horizontal="right" vertical="center" wrapText="1"/>
    </xf>
    <xf numFmtId="0" fontId="5" fillId="4" borderId="0" xfId="0" applyFont="1" applyFill="1" applyAlignment="1">
      <alignment horizontal="center" vertical="center" wrapText="1"/>
    </xf>
    <xf numFmtId="0" fontId="3" fillId="0" borderId="2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justify" vertical="center" wrapText="1"/>
    </xf>
    <xf numFmtId="0" fontId="2" fillId="4" borderId="10" xfId="0" applyFont="1" applyFill="1" applyBorder="1" applyAlignment="1">
      <alignment horizontal="center" vertical="center" wrapText="1"/>
    </xf>
    <xf numFmtId="0" fontId="2" fillId="4" borderId="16" xfId="0" applyFont="1" applyFill="1" applyBorder="1" applyAlignment="1">
      <alignment horizontal="right" vertical="center" wrapText="1"/>
    </xf>
    <xf numFmtId="0" fontId="2" fillId="4" borderId="23" xfId="0" applyFont="1" applyFill="1" applyBorder="1" applyAlignment="1">
      <alignment horizontal="right" vertical="center" wrapText="1"/>
    </xf>
    <xf numFmtId="0" fontId="26" fillId="0" borderId="0" xfId="0" applyFont="1"/>
    <xf numFmtId="0" fontId="3" fillId="0" borderId="6" xfId="0" applyFont="1" applyBorder="1" applyAlignment="1">
      <alignment horizontal="right" vertical="center" wrapText="1"/>
    </xf>
    <xf numFmtId="0" fontId="27" fillId="10" borderId="4" xfId="0" applyFont="1" applyFill="1" applyBorder="1" applyAlignment="1">
      <alignment horizontal="right" vertical="center" wrapText="1"/>
    </xf>
    <xf numFmtId="0" fontId="27" fillId="10" borderId="16" xfId="0" applyFont="1" applyFill="1" applyBorder="1" applyAlignment="1">
      <alignment horizontal="right" vertical="center" wrapText="1"/>
    </xf>
    <xf numFmtId="0" fontId="29" fillId="10" borderId="4" xfId="0" applyFont="1" applyFill="1" applyBorder="1" applyAlignment="1">
      <alignment horizontal="right" vertical="center" wrapText="1"/>
    </xf>
    <xf numFmtId="0" fontId="29" fillId="10" borderId="17" xfId="0" applyFont="1" applyFill="1" applyBorder="1" applyAlignment="1">
      <alignment horizontal="right" vertical="center" wrapText="1"/>
    </xf>
    <xf numFmtId="0" fontId="31" fillId="10" borderId="16" xfId="0" applyFont="1" applyFill="1" applyBorder="1" applyAlignment="1">
      <alignment horizontal="right" vertical="center" wrapText="1"/>
    </xf>
    <xf numFmtId="0" fontId="31" fillId="10" borderId="4" xfId="0" applyFont="1" applyFill="1" applyBorder="1" applyAlignment="1">
      <alignment horizontal="right" vertical="center" wrapText="1"/>
    </xf>
    <xf numFmtId="0" fontId="31" fillId="0" borderId="27" xfId="0" applyFont="1" applyBorder="1" applyAlignment="1">
      <alignment horizontal="right" wrapText="1"/>
    </xf>
    <xf numFmtId="0" fontId="30" fillId="0" borderId="0" xfId="0" applyFont="1"/>
    <xf numFmtId="0" fontId="27" fillId="11" borderId="16" xfId="0" applyFont="1" applyFill="1" applyBorder="1" applyAlignment="1">
      <alignment horizontal="right" vertical="center" wrapText="1"/>
    </xf>
    <xf numFmtId="0" fontId="27" fillId="11" borderId="24" xfId="0" applyFont="1" applyFill="1" applyBorder="1" applyAlignment="1">
      <alignment horizontal="right" vertical="center" wrapText="1"/>
    </xf>
    <xf numFmtId="0" fontId="33" fillId="10" borderId="17" xfId="0" applyFont="1" applyFill="1" applyBorder="1" applyAlignment="1">
      <alignment horizontal="right" vertical="center" wrapText="1"/>
    </xf>
    <xf numFmtId="0" fontId="33" fillId="10" borderId="16" xfId="0" applyFont="1" applyFill="1" applyBorder="1" applyAlignment="1">
      <alignment horizontal="right" vertical="center" wrapText="1"/>
    </xf>
    <xf numFmtId="0" fontId="33" fillId="10" borderId="24" xfId="0" applyFont="1" applyFill="1" applyBorder="1" applyAlignment="1">
      <alignment horizontal="right" vertical="center" wrapText="1"/>
    </xf>
    <xf numFmtId="0" fontId="34" fillId="11" borderId="17" xfId="0" applyFont="1" applyFill="1" applyBorder="1" applyAlignment="1">
      <alignment horizontal="center" vertical="center" wrapText="1"/>
    </xf>
    <xf numFmtId="3" fontId="27" fillId="10" borderId="16" xfId="0" applyNumberFormat="1" applyFont="1" applyFill="1" applyBorder="1" applyAlignment="1">
      <alignment vertical="center" wrapText="1"/>
    </xf>
    <xf numFmtId="3" fontId="27" fillId="10" borderId="24" xfId="0" applyNumberFormat="1" applyFont="1" applyFill="1" applyBorder="1" applyAlignment="1">
      <alignment vertical="center" wrapText="1"/>
    </xf>
    <xf numFmtId="3" fontId="27" fillId="10" borderId="17" xfId="0" applyNumberFormat="1" applyFont="1" applyFill="1" applyBorder="1" applyAlignment="1">
      <alignment horizontal="right" vertical="center" wrapText="1"/>
    </xf>
    <xf numFmtId="0" fontId="31" fillId="11" borderId="17" xfId="0" applyFont="1" applyFill="1" applyBorder="1" applyAlignment="1">
      <alignment horizontal="right" vertical="center" wrapText="1"/>
    </xf>
    <xf numFmtId="0" fontId="33" fillId="10" borderId="4" xfId="0" applyFont="1" applyFill="1" applyBorder="1" applyAlignment="1">
      <alignment horizontal="right" vertical="center" wrapText="1"/>
    </xf>
    <xf numFmtId="0" fontId="27" fillId="10" borderId="16" xfId="0" applyFont="1" applyFill="1" applyBorder="1" applyAlignment="1">
      <alignment vertical="center" wrapText="1"/>
    </xf>
    <xf numFmtId="0" fontId="27" fillId="10" borderId="24" xfId="0" applyFont="1" applyFill="1" applyBorder="1" applyAlignment="1">
      <alignment vertical="center" wrapText="1"/>
    </xf>
    <xf numFmtId="0" fontId="31" fillId="11" borderId="16" xfId="0" applyFont="1" applyFill="1" applyBorder="1" applyAlignment="1">
      <alignment horizontal="right" vertical="center" wrapText="1"/>
    </xf>
    <xf numFmtId="0" fontId="31" fillId="11" borderId="24" xfId="0" applyFont="1" applyFill="1" applyBorder="1" applyAlignment="1">
      <alignment horizontal="right" vertical="center" wrapText="1"/>
    </xf>
    <xf numFmtId="0" fontId="31" fillId="10" borderId="17" xfId="0" applyFont="1" applyFill="1" applyBorder="1" applyAlignment="1">
      <alignment horizontal="right" vertical="center" wrapText="1"/>
    </xf>
    <xf numFmtId="0" fontId="33" fillId="11" borderId="16" xfId="0" applyFont="1" applyFill="1" applyBorder="1" applyAlignment="1">
      <alignment horizontal="right" vertical="center" wrapText="1"/>
    </xf>
    <xf numFmtId="0" fontId="33" fillId="11" borderId="24" xfId="0" applyFont="1" applyFill="1" applyBorder="1" applyAlignment="1">
      <alignment horizontal="right" vertical="center" wrapText="1"/>
    </xf>
    <xf numFmtId="17" fontId="31" fillId="11" borderId="16" xfId="0" applyNumberFormat="1" applyFont="1" applyFill="1" applyBorder="1" applyAlignment="1">
      <alignment horizontal="right" vertical="center" wrapText="1"/>
    </xf>
    <xf numFmtId="17" fontId="31" fillId="11" borderId="24" xfId="0" applyNumberFormat="1" applyFont="1" applyFill="1" applyBorder="1" applyAlignment="1">
      <alignment horizontal="right" vertical="center" wrapText="1"/>
    </xf>
    <xf numFmtId="1" fontId="31" fillId="11" borderId="16" xfId="0" applyNumberFormat="1" applyFont="1" applyFill="1" applyBorder="1" applyAlignment="1">
      <alignment horizontal="right" vertical="center" wrapText="1"/>
    </xf>
    <xf numFmtId="1" fontId="31" fillId="11" borderId="24" xfId="0" applyNumberFormat="1" applyFont="1" applyFill="1" applyBorder="1" applyAlignment="1">
      <alignment horizontal="right" vertical="center" wrapText="1"/>
    </xf>
    <xf numFmtId="0" fontId="5" fillId="4" borderId="16" xfId="0" applyFont="1" applyFill="1" applyBorder="1" applyAlignment="1">
      <alignment horizontal="center" vertical="center" wrapText="1"/>
    </xf>
    <xf numFmtId="10" fontId="16" fillId="4" borderId="17" xfId="0" applyNumberFormat="1" applyFont="1" applyFill="1" applyBorder="1" applyAlignment="1">
      <alignment horizontal="right" vertical="center" wrapText="1"/>
    </xf>
    <xf numFmtId="0" fontId="3" fillId="8" borderId="30" xfId="0" applyFont="1" applyFill="1" applyBorder="1"/>
    <xf numFmtId="0" fontId="3" fillId="8" borderId="31" xfId="0" applyFont="1" applyFill="1" applyBorder="1"/>
    <xf numFmtId="0" fontId="3" fillId="8" borderId="32" xfId="0" applyFont="1" applyFill="1" applyBorder="1"/>
    <xf numFmtId="0" fontId="3" fillId="8" borderId="33" xfId="0" applyFont="1" applyFill="1" applyBorder="1"/>
    <xf numFmtId="0" fontId="22" fillId="0" borderId="35" xfId="0" applyFont="1" applyBorder="1"/>
    <xf numFmtId="0" fontId="2" fillId="4" borderId="35" xfId="0" applyFont="1" applyFill="1" applyBorder="1" applyAlignment="1">
      <alignment horizontal="right" vertical="center" wrapText="1"/>
    </xf>
    <xf numFmtId="0" fontId="4" fillId="4" borderId="35" xfId="0" applyFont="1" applyFill="1" applyBorder="1" applyAlignment="1">
      <alignment horizontal="right" vertical="center" wrapText="1"/>
    </xf>
    <xf numFmtId="0" fontId="7" fillId="4" borderId="35" xfId="0" applyFont="1" applyFill="1" applyBorder="1" applyAlignment="1">
      <alignment horizontal="right" vertical="center" wrapText="1"/>
    </xf>
    <xf numFmtId="0" fontId="28" fillId="10" borderId="35" xfId="0" applyFont="1" applyFill="1" applyBorder="1" applyAlignment="1">
      <alignment horizontal="right" vertical="center" wrapText="1"/>
    </xf>
    <xf numFmtId="0" fontId="29" fillId="10" borderId="35" xfId="0" applyFont="1" applyFill="1" applyBorder="1" applyAlignment="1">
      <alignment horizontal="right" vertical="center" wrapText="1"/>
    </xf>
    <xf numFmtId="3" fontId="2" fillId="4" borderId="35" xfId="0" applyNumberFormat="1" applyFont="1" applyFill="1" applyBorder="1" applyAlignment="1">
      <alignment horizontal="right" vertical="center" wrapText="1"/>
    </xf>
    <xf numFmtId="166" fontId="32" fillId="10" borderId="35" xfId="0" applyNumberFormat="1" applyFont="1" applyFill="1" applyBorder="1" applyAlignment="1">
      <alignment horizontal="right" vertical="center" wrapText="1"/>
    </xf>
    <xf numFmtId="166" fontId="28" fillId="10" borderId="35" xfId="0" applyNumberFormat="1" applyFont="1" applyFill="1" applyBorder="1" applyAlignment="1">
      <alignment horizontal="right" vertical="center" wrapText="1"/>
    </xf>
    <xf numFmtId="0" fontId="32" fillId="10" borderId="35" xfId="0" applyFont="1" applyFill="1" applyBorder="1" applyAlignment="1">
      <alignment horizontal="right" vertical="center" wrapText="1"/>
    </xf>
    <xf numFmtId="3" fontId="3" fillId="4" borderId="35" xfId="0" applyNumberFormat="1" applyFont="1" applyFill="1" applyBorder="1" applyAlignment="1">
      <alignment horizontal="right" vertical="center" wrapText="1"/>
    </xf>
    <xf numFmtId="3" fontId="4" fillId="4" borderId="35" xfId="0" applyNumberFormat="1" applyFont="1" applyFill="1" applyBorder="1" applyAlignment="1">
      <alignment horizontal="right" vertical="center" wrapText="1"/>
    </xf>
    <xf numFmtId="0" fontId="5" fillId="4" borderId="35" xfId="0" applyFont="1" applyFill="1" applyBorder="1" applyAlignment="1">
      <alignment horizontal="right" vertical="center" wrapText="1"/>
    </xf>
    <xf numFmtId="0" fontId="17" fillId="4" borderId="35" xfId="0" applyFont="1" applyFill="1" applyBorder="1" applyAlignment="1">
      <alignment horizontal="right" vertical="center" wrapText="1"/>
    </xf>
    <xf numFmtId="0" fontId="1" fillId="5" borderId="35" xfId="0" applyFont="1" applyFill="1" applyBorder="1" applyAlignment="1">
      <alignment vertical="center" wrapText="1"/>
    </xf>
    <xf numFmtId="0" fontId="3" fillId="9" borderId="35" xfId="0" applyFont="1" applyFill="1" applyBorder="1"/>
    <xf numFmtId="0" fontId="3" fillId="8" borderId="35" xfId="0" applyFont="1" applyFill="1" applyBorder="1"/>
    <xf numFmtId="0" fontId="4" fillId="8" borderId="35" xfId="0" applyFont="1" applyFill="1" applyBorder="1"/>
    <xf numFmtId="0" fontId="3" fillId="8" borderId="35" xfId="0" applyFont="1" applyFill="1" applyBorder="1" applyAlignment="1">
      <alignment wrapText="1"/>
    </xf>
    <xf numFmtId="0" fontId="31" fillId="11" borderId="35" xfId="0" applyFont="1" applyFill="1" applyBorder="1"/>
    <xf numFmtId="0" fontId="17" fillId="8" borderId="35" xfId="0" applyFont="1" applyFill="1" applyBorder="1" applyAlignment="1">
      <alignment wrapText="1"/>
    </xf>
    <xf numFmtId="0" fontId="3" fillId="8" borderId="36" xfId="0" applyFont="1" applyFill="1" applyBorder="1"/>
    <xf numFmtId="0" fontId="27" fillId="10" borderId="17" xfId="0" applyFont="1" applyFill="1" applyBorder="1" applyAlignment="1">
      <alignment horizontal="right" vertical="center" wrapText="1"/>
    </xf>
    <xf numFmtId="10" fontId="7" fillId="4" borderId="4" xfId="0" applyNumberFormat="1" applyFont="1" applyFill="1" applyBorder="1" applyAlignment="1">
      <alignment horizontal="right" vertical="center" wrapText="1"/>
    </xf>
    <xf numFmtId="0" fontId="3" fillId="4" borderId="17" xfId="0" applyFont="1" applyFill="1" applyBorder="1" applyAlignment="1">
      <alignment horizontal="right" vertical="center" wrapText="1"/>
    </xf>
    <xf numFmtId="0" fontId="29" fillId="10" borderId="16" xfId="0" applyFont="1" applyFill="1" applyBorder="1" applyAlignment="1">
      <alignment horizontal="right" vertical="center" wrapText="1"/>
    </xf>
    <xf numFmtId="0" fontId="5" fillId="4" borderId="4" xfId="0" quotePrefix="1" applyFont="1" applyFill="1" applyBorder="1" applyAlignment="1">
      <alignment horizontal="right" vertical="center" wrapText="1"/>
    </xf>
    <xf numFmtId="166" fontId="27" fillId="10" borderId="17" xfId="0" applyNumberFormat="1" applyFont="1" applyFill="1" applyBorder="1" applyAlignment="1">
      <alignment horizontal="right" vertical="center" wrapText="1"/>
    </xf>
    <xf numFmtId="2" fontId="5" fillId="4" borderId="17" xfId="0" applyNumberFormat="1" applyFont="1" applyFill="1" applyBorder="1" applyAlignment="1">
      <alignment horizontal="right" vertical="center" wrapText="1"/>
    </xf>
    <xf numFmtId="0" fontId="3" fillId="4" borderId="17" xfId="0" applyFont="1" applyFill="1" applyBorder="1" applyAlignment="1">
      <alignment horizontal="left" vertical="center" wrapText="1" indent="1"/>
    </xf>
    <xf numFmtId="0" fontId="1" fillId="5" borderId="4" xfId="0" applyFont="1" applyFill="1" applyBorder="1" applyAlignment="1">
      <alignment vertical="center" wrapText="1"/>
    </xf>
    <xf numFmtId="0" fontId="3" fillId="9" borderId="16" xfId="0" applyFont="1" applyFill="1" applyBorder="1"/>
    <xf numFmtId="0" fontId="3" fillId="9" borderId="4" xfId="0" applyFont="1" applyFill="1" applyBorder="1"/>
    <xf numFmtId="0" fontId="3" fillId="9" borderId="17" xfId="0" applyFont="1" applyFill="1" applyBorder="1"/>
    <xf numFmtId="0" fontId="3" fillId="8" borderId="16" xfId="0" applyFont="1" applyFill="1" applyBorder="1"/>
    <xf numFmtId="0" fontId="3" fillId="8" borderId="4" xfId="0" applyFont="1" applyFill="1" applyBorder="1"/>
    <xf numFmtId="0" fontId="3" fillId="8" borderId="17" xfId="0" applyFont="1" applyFill="1" applyBorder="1"/>
    <xf numFmtId="0" fontId="31" fillId="11" borderId="17" xfId="0" applyFont="1" applyFill="1" applyBorder="1"/>
    <xf numFmtId="9" fontId="3" fillId="8" borderId="4" xfId="1" applyFont="1" applyFill="1" applyBorder="1"/>
    <xf numFmtId="9" fontId="31" fillId="11" borderId="17" xfId="0" applyNumberFormat="1" applyFont="1" applyFill="1" applyBorder="1"/>
    <xf numFmtId="0" fontId="31" fillId="11" borderId="16" xfId="0" applyFont="1" applyFill="1" applyBorder="1"/>
    <xf numFmtId="0" fontId="31" fillId="11" borderId="4" xfId="0" applyFont="1" applyFill="1" applyBorder="1"/>
    <xf numFmtId="0" fontId="31" fillId="11" borderId="17" xfId="0" applyFont="1" applyFill="1" applyBorder="1" applyAlignment="1">
      <alignment vertical="center" wrapText="1"/>
    </xf>
    <xf numFmtId="0" fontId="31" fillId="11" borderId="4" xfId="0" applyFont="1" applyFill="1" applyBorder="1" applyAlignment="1">
      <alignment horizontal="right" vertical="center" wrapText="1"/>
    </xf>
    <xf numFmtId="0" fontId="31" fillId="11" borderId="17" xfId="0" applyFont="1" applyFill="1" applyBorder="1" applyAlignment="1">
      <alignment wrapText="1"/>
    </xf>
    <xf numFmtId="0" fontId="16" fillId="8" borderId="4" xfId="0" applyFont="1" applyFill="1" applyBorder="1" applyAlignment="1">
      <alignment horizontal="right" vertical="center" wrapText="1"/>
    </xf>
    <xf numFmtId="0" fontId="31" fillId="11" borderId="4" xfId="0" applyFont="1" applyFill="1" applyBorder="1" applyAlignment="1">
      <alignment vertical="center" wrapText="1"/>
    </xf>
    <xf numFmtId="0" fontId="3" fillId="8" borderId="40" xfId="0" applyFont="1" applyFill="1" applyBorder="1"/>
    <xf numFmtId="0" fontId="3" fillId="8" borderId="41" xfId="0" applyFont="1" applyFill="1" applyBorder="1"/>
    <xf numFmtId="0" fontId="3" fillId="8" borderId="42" xfId="0" applyFont="1" applyFill="1" applyBorder="1"/>
    <xf numFmtId="0" fontId="31" fillId="11" borderId="17" xfId="0" applyFont="1" applyFill="1" applyBorder="1" applyAlignment="1">
      <alignment horizontal="center" vertical="center" wrapText="1"/>
    </xf>
    <xf numFmtId="0" fontId="3" fillId="8" borderId="17" xfId="0" applyFont="1" applyFill="1" applyBorder="1" applyAlignment="1">
      <alignment wrapText="1"/>
    </xf>
    <xf numFmtId="0" fontId="26" fillId="12" borderId="35" xfId="0" applyFont="1" applyFill="1" applyBorder="1"/>
    <xf numFmtId="0" fontId="2" fillId="10" borderId="35" xfId="0" applyFont="1" applyFill="1" applyBorder="1" applyAlignment="1">
      <alignment horizontal="right" vertical="center" wrapText="1"/>
    </xf>
    <xf numFmtId="0" fontId="1" fillId="5" borderId="23" xfId="0" applyFont="1" applyFill="1" applyBorder="1" applyAlignment="1">
      <alignment vertical="center" wrapText="1"/>
    </xf>
    <xf numFmtId="0" fontId="3" fillId="9" borderId="23" xfId="0" applyFont="1" applyFill="1" applyBorder="1"/>
    <xf numFmtId="0" fontId="3" fillId="8" borderId="23" xfId="0" applyFont="1" applyFill="1" applyBorder="1"/>
    <xf numFmtId="0" fontId="16" fillId="8" borderId="23" xfId="0" applyFont="1" applyFill="1" applyBorder="1" applyAlignment="1">
      <alignment horizontal="right" vertical="center" wrapText="1"/>
    </xf>
    <xf numFmtId="0" fontId="3" fillId="8" borderId="44" xfId="0" applyFont="1" applyFill="1" applyBorder="1"/>
    <xf numFmtId="0" fontId="2" fillId="13" borderId="16" xfId="0" applyFont="1" applyFill="1" applyBorder="1" applyAlignment="1">
      <alignment horizontal="left" vertical="center" wrapText="1"/>
    </xf>
    <xf numFmtId="0" fontId="2" fillId="13" borderId="17" xfId="0" applyFont="1" applyFill="1" applyBorder="1" applyAlignment="1">
      <alignment horizontal="left" vertical="center" wrapText="1"/>
    </xf>
    <xf numFmtId="0" fontId="2" fillId="13" borderId="35" xfId="0" applyFont="1" applyFill="1" applyBorder="1" applyAlignment="1">
      <alignment horizontal="left" vertical="center" wrapText="1"/>
    </xf>
    <xf numFmtId="0" fontId="4" fillId="4" borderId="16" xfId="0" applyFont="1" applyFill="1" applyBorder="1" applyAlignment="1">
      <alignment horizontal="right" vertical="center" wrapText="1"/>
    </xf>
    <xf numFmtId="0" fontId="2" fillId="13" borderId="16" xfId="0" applyFont="1" applyFill="1" applyBorder="1" applyAlignment="1">
      <alignment horizontal="right" vertical="center" wrapText="1"/>
    </xf>
    <xf numFmtId="0" fontId="2" fillId="13" borderId="17" xfId="0" applyFont="1" applyFill="1" applyBorder="1" applyAlignment="1">
      <alignment horizontal="right" vertical="center" wrapText="1"/>
    </xf>
    <xf numFmtId="0" fontId="2" fillId="13" borderId="35" xfId="0" applyFont="1" applyFill="1" applyBorder="1" applyAlignment="1">
      <alignment horizontal="right" vertical="center" wrapText="1"/>
    </xf>
    <xf numFmtId="0" fontId="2" fillId="5" borderId="16" xfId="0" applyFont="1" applyFill="1" applyBorder="1" applyAlignment="1">
      <alignment horizontal="right" vertical="center" wrapText="1"/>
    </xf>
    <xf numFmtId="0" fontId="2" fillId="5" borderId="17" xfId="0" applyFont="1" applyFill="1" applyBorder="1" applyAlignment="1">
      <alignment horizontal="right" vertical="center" wrapText="1"/>
    </xf>
    <xf numFmtId="0" fontId="2" fillId="5" borderId="35" xfId="0" applyFont="1" applyFill="1" applyBorder="1" applyAlignment="1">
      <alignment horizontal="right" vertical="center" wrapText="1"/>
    </xf>
    <xf numFmtId="0" fontId="3" fillId="4" borderId="35" xfId="0" applyFont="1" applyFill="1" applyBorder="1" applyAlignment="1">
      <alignment horizontal="right" vertical="center" wrapText="1"/>
    </xf>
    <xf numFmtId="0" fontId="22" fillId="0" borderId="16" xfId="0" applyFont="1" applyBorder="1" applyAlignment="1">
      <alignment horizontal="right"/>
    </xf>
    <xf numFmtId="0" fontId="22" fillId="0" borderId="17" xfId="0" applyFont="1" applyBorder="1" applyAlignment="1">
      <alignment horizontal="right"/>
    </xf>
    <xf numFmtId="0" fontId="22" fillId="0" borderId="35" xfId="0" applyFont="1" applyBorder="1" applyAlignment="1">
      <alignment horizontal="right"/>
    </xf>
    <xf numFmtId="0" fontId="13" fillId="4" borderId="16" xfId="0" applyFont="1" applyFill="1" applyBorder="1" applyAlignment="1">
      <alignment horizontal="right" vertical="center" wrapText="1"/>
    </xf>
    <xf numFmtId="0" fontId="13" fillId="4" borderId="17" xfId="0" applyFont="1" applyFill="1" applyBorder="1" applyAlignment="1">
      <alignment horizontal="right" vertical="center" wrapText="1"/>
    </xf>
    <xf numFmtId="0" fontId="13" fillId="4" borderId="35" xfId="0" applyFont="1" applyFill="1" applyBorder="1" applyAlignment="1">
      <alignment horizontal="right" vertical="center" wrapText="1"/>
    </xf>
    <xf numFmtId="0" fontId="3" fillId="0" borderId="23" xfId="0" applyFont="1" applyBorder="1" applyAlignment="1">
      <alignment horizontal="right" vertical="center" wrapText="1"/>
    </xf>
    <xf numFmtId="0" fontId="3" fillId="8" borderId="4" xfId="0" applyFont="1" applyFill="1" applyBorder="1" applyAlignment="1">
      <alignment wrapText="1"/>
    </xf>
    <xf numFmtId="0" fontId="31" fillId="11" borderId="35" xfId="0" applyFont="1" applyFill="1" applyBorder="1" applyAlignment="1">
      <alignment wrapText="1"/>
    </xf>
    <xf numFmtId="0" fontId="35" fillId="8" borderId="20" xfId="0" applyFont="1" applyFill="1" applyBorder="1"/>
    <xf numFmtId="0" fontId="4" fillId="8" borderId="20" xfId="0" applyFont="1" applyFill="1" applyBorder="1"/>
    <xf numFmtId="2" fontId="2" fillId="4" borderId="35" xfId="0" applyNumberFormat="1" applyFont="1" applyFill="1" applyBorder="1" applyAlignment="1">
      <alignment horizontal="right" vertical="center" wrapText="1"/>
    </xf>
    <xf numFmtId="0" fontId="13" fillId="10" borderId="17" xfId="0" applyFont="1" applyFill="1" applyBorder="1" applyAlignment="1">
      <alignment horizontal="right" vertical="center" wrapText="1"/>
    </xf>
    <xf numFmtId="0" fontId="4" fillId="10" borderId="17" xfId="0" applyFont="1" applyFill="1" applyBorder="1" applyAlignment="1">
      <alignment horizontal="right" vertical="center" wrapText="1"/>
    </xf>
    <xf numFmtId="0" fontId="3" fillId="10" borderId="17" xfId="0" applyFont="1" applyFill="1" applyBorder="1" applyAlignment="1">
      <alignment horizontal="right" vertical="center" wrapText="1"/>
    </xf>
    <xf numFmtId="9" fontId="3" fillId="10" borderId="17" xfId="0" applyNumberFormat="1" applyFont="1" applyFill="1" applyBorder="1" applyAlignment="1">
      <alignment horizontal="right" vertical="center" wrapText="1"/>
    </xf>
    <xf numFmtId="0" fontId="3" fillId="11" borderId="17"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3" fillId="10" borderId="4" xfId="0" applyFont="1" applyFill="1" applyBorder="1" applyAlignment="1">
      <alignment horizontal="right" vertical="center" wrapText="1"/>
    </xf>
    <xf numFmtId="3" fontId="5" fillId="10" borderId="17" xfId="0" applyNumberFormat="1" applyFont="1" applyFill="1" applyBorder="1" applyAlignment="1">
      <alignment horizontal="right" vertical="center" wrapText="1"/>
    </xf>
    <xf numFmtId="0" fontId="3" fillId="10" borderId="16" xfId="0" applyFont="1" applyFill="1" applyBorder="1" applyAlignment="1">
      <alignment horizontal="right" vertical="center" wrapText="1"/>
    </xf>
    <xf numFmtId="0" fontId="3" fillId="10" borderId="24" xfId="0" applyFont="1" applyFill="1" applyBorder="1" applyAlignment="1">
      <alignment horizontal="right" vertical="center" wrapText="1"/>
    </xf>
    <xf numFmtId="3" fontId="5" fillId="10" borderId="16" xfId="0" applyNumberFormat="1" applyFont="1" applyFill="1" applyBorder="1" applyAlignment="1">
      <alignment vertical="center" wrapText="1"/>
    </xf>
    <xf numFmtId="3" fontId="5" fillId="10" borderId="24" xfId="0" applyNumberFormat="1" applyFont="1" applyFill="1" applyBorder="1" applyAlignment="1">
      <alignment vertical="center" wrapText="1"/>
    </xf>
    <xf numFmtId="0" fontId="16" fillId="4" borderId="16" xfId="0" applyFont="1" applyFill="1" applyBorder="1" applyAlignment="1">
      <alignment horizontal="right" vertical="center" wrapText="1"/>
    </xf>
    <xf numFmtId="0" fontId="25" fillId="8" borderId="17" xfId="0" applyFont="1" applyFill="1" applyBorder="1" applyAlignment="1">
      <alignment horizontal="center" vertical="center" wrapText="1"/>
    </xf>
    <xf numFmtId="166" fontId="3" fillId="11" borderId="17" xfId="0" applyNumberFormat="1" applyFont="1" applyFill="1" applyBorder="1" applyAlignment="1">
      <alignment horizontal="right" vertical="center" wrapText="1"/>
    </xf>
    <xf numFmtId="0" fontId="25" fillId="8" borderId="24" xfId="0" applyFont="1" applyFill="1" applyBorder="1" applyAlignment="1">
      <alignment horizontal="center" vertical="center" wrapText="1"/>
    </xf>
    <xf numFmtId="1" fontId="4" fillId="8" borderId="14" xfId="0" applyNumberFormat="1" applyFont="1" applyFill="1" applyBorder="1"/>
    <xf numFmtId="0" fontId="4" fillId="8" borderId="36" xfId="0" applyFont="1" applyFill="1" applyBorder="1"/>
    <xf numFmtId="0" fontId="16" fillId="0" borderId="4" xfId="0" applyFont="1" applyBorder="1" applyAlignment="1">
      <alignment horizontal="justify" vertical="center" wrapText="1"/>
    </xf>
    <xf numFmtId="0" fontId="16" fillId="0" borderId="4" xfId="0" applyFont="1" applyBorder="1" applyAlignment="1">
      <alignment horizontal="center" vertical="center" wrapText="1"/>
    </xf>
    <xf numFmtId="166" fontId="2" fillId="10" borderId="35" xfId="0" applyNumberFormat="1" applyFont="1" applyFill="1" applyBorder="1" applyAlignment="1">
      <alignment horizontal="right" vertical="center" wrapText="1"/>
    </xf>
    <xf numFmtId="0" fontId="36" fillId="4" borderId="4" xfId="0" applyFont="1" applyFill="1" applyBorder="1" applyAlignment="1">
      <alignment horizontal="left" vertical="center" wrapText="1" indent="1"/>
    </xf>
    <xf numFmtId="0" fontId="16" fillId="4" borderId="16"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6" fillId="4" borderId="37" xfId="0" applyFont="1" applyFill="1" applyBorder="1" applyAlignment="1">
      <alignment horizontal="center" vertical="center" wrapText="1"/>
    </xf>
    <xf numFmtId="0" fontId="16" fillId="4" borderId="39" xfId="0" applyFont="1" applyFill="1" applyBorder="1" applyAlignment="1">
      <alignment horizontal="center" vertical="center" wrapText="1"/>
    </xf>
    <xf numFmtId="0" fontId="17" fillId="4" borderId="34"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16" fillId="4" borderId="23" xfId="0" applyFont="1" applyFill="1" applyBorder="1" applyAlignment="1">
      <alignment horizontal="right" vertical="center" wrapText="1"/>
    </xf>
    <xf numFmtId="0" fontId="4" fillId="8" borderId="36" xfId="0" applyFont="1" applyFill="1" applyBorder="1" applyAlignment="1">
      <alignment wrapText="1"/>
    </xf>
    <xf numFmtId="0" fontId="5" fillId="14" borderId="4" xfId="0" applyFont="1" applyFill="1" applyBorder="1" applyAlignment="1">
      <alignment horizontal="right" vertical="center" wrapText="1"/>
    </xf>
    <xf numFmtId="0" fontId="5" fillId="14" borderId="17" xfId="0" applyFont="1" applyFill="1" applyBorder="1" applyAlignment="1">
      <alignment horizontal="right" vertical="center" wrapText="1"/>
    </xf>
    <xf numFmtId="0" fontId="5" fillId="14" borderId="35" xfId="0" applyFont="1" applyFill="1" applyBorder="1" applyAlignment="1">
      <alignment horizontal="right" vertical="center" wrapText="1"/>
    </xf>
    <xf numFmtId="0" fontId="3" fillId="11" borderId="4" xfId="0" applyFont="1" applyFill="1" applyBorder="1"/>
    <xf numFmtId="0" fontId="7" fillId="10" borderId="35" xfId="0" applyFont="1" applyFill="1" applyBorder="1" applyAlignment="1">
      <alignment horizontal="right" vertical="center" wrapText="1"/>
    </xf>
    <xf numFmtId="0" fontId="3" fillId="11" borderId="17" xfId="0" applyFont="1" applyFill="1" applyBorder="1"/>
    <xf numFmtId="9" fontId="3" fillId="11" borderId="17" xfId="0" applyNumberFormat="1" applyFont="1" applyFill="1" applyBorder="1"/>
    <xf numFmtId="0" fontId="3" fillId="11" borderId="17" xfId="0" applyFont="1" applyFill="1" applyBorder="1" applyAlignment="1">
      <alignment vertical="center" wrapText="1"/>
    </xf>
    <xf numFmtId="0" fontId="3" fillId="11" borderId="35" xfId="0" applyFont="1" applyFill="1" applyBorder="1" applyAlignment="1">
      <alignment wrapText="1"/>
    </xf>
    <xf numFmtId="0" fontId="16" fillId="11" borderId="35" xfId="0" applyFont="1" applyFill="1" applyBorder="1" applyAlignment="1">
      <alignment wrapText="1"/>
    </xf>
    <xf numFmtId="0" fontId="3" fillId="11" borderId="35" xfId="0" applyFont="1" applyFill="1" applyBorder="1"/>
    <xf numFmtId="0" fontId="5" fillId="10" borderId="16" xfId="0" applyFont="1" applyFill="1" applyBorder="1" applyAlignment="1">
      <alignment vertical="center" wrapText="1"/>
    </xf>
    <xf numFmtId="0" fontId="5" fillId="10" borderId="24" xfId="0" applyFont="1" applyFill="1" applyBorder="1" applyAlignment="1">
      <alignment vertical="center" wrapText="1"/>
    </xf>
    <xf numFmtId="0" fontId="13" fillId="10" borderId="16" xfId="0" applyFont="1" applyFill="1" applyBorder="1" applyAlignment="1">
      <alignment horizontal="right" vertical="center" wrapText="1"/>
    </xf>
    <xf numFmtId="0" fontId="13" fillId="10" borderId="24" xfId="0" applyFont="1" applyFill="1" applyBorder="1" applyAlignment="1">
      <alignment horizontal="right" vertical="center" wrapText="1"/>
    </xf>
    <xf numFmtId="0" fontId="3" fillId="11" borderId="16" xfId="0" applyFont="1" applyFill="1" applyBorder="1" applyAlignment="1">
      <alignment horizontal="right" vertical="center" wrapText="1"/>
    </xf>
    <xf numFmtId="0" fontId="3" fillId="11" borderId="24" xfId="0" applyFont="1" applyFill="1" applyBorder="1" applyAlignment="1">
      <alignment horizontal="right" vertical="center" wrapText="1"/>
    </xf>
    <xf numFmtId="0" fontId="13" fillId="11" borderId="16" xfId="0" applyFont="1" applyFill="1" applyBorder="1" applyAlignment="1">
      <alignment horizontal="right" vertical="center" wrapText="1"/>
    </xf>
    <xf numFmtId="0" fontId="13" fillId="11" borderId="24" xfId="0" applyFont="1" applyFill="1" applyBorder="1" applyAlignment="1">
      <alignment horizontal="right" vertical="center" wrapText="1"/>
    </xf>
    <xf numFmtId="0" fontId="5" fillId="10" borderId="17" xfId="0" applyFont="1" applyFill="1" applyBorder="1" applyAlignment="1">
      <alignment horizontal="right" vertical="center" wrapText="1"/>
    </xf>
    <xf numFmtId="9" fontId="22" fillId="0" borderId="0" xfId="0" applyNumberFormat="1" applyFont="1"/>
    <xf numFmtId="0" fontId="15" fillId="8" borderId="24"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16" fillId="8" borderId="24" xfId="0" applyFont="1" applyFill="1" applyBorder="1" applyAlignment="1">
      <alignment horizontal="center" vertical="center" wrapText="1"/>
    </xf>
    <xf numFmtId="0" fontId="16" fillId="8" borderId="17" xfId="0" applyFont="1" applyFill="1" applyBorder="1" applyAlignment="1">
      <alignment horizontal="center" vertical="center" wrapText="1"/>
    </xf>
    <xf numFmtId="2" fontId="3" fillId="11" borderId="16" xfId="0" applyNumberFormat="1" applyFont="1" applyFill="1" applyBorder="1" applyAlignment="1">
      <alignment horizontal="right" vertical="center" wrapText="1"/>
    </xf>
    <xf numFmtId="0" fontId="2" fillId="4" borderId="35" xfId="0" applyFont="1" applyFill="1" applyBorder="1" applyAlignment="1">
      <alignment horizontal="right" vertical="center" wrapText="1"/>
    </xf>
    <xf numFmtId="0" fontId="17" fillId="3" borderId="28" xfId="0" applyFont="1" applyFill="1" applyBorder="1" applyAlignment="1">
      <alignment horizontal="center" vertical="center" wrapText="1"/>
    </xf>
    <xf numFmtId="0" fontId="17" fillId="3" borderId="29"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18" xfId="0" applyFont="1" applyFill="1" applyBorder="1" applyAlignment="1">
      <alignment horizontal="center" vertical="center" wrapText="1"/>
    </xf>
    <xf numFmtId="3" fontId="2" fillId="4" borderId="35" xfId="0" applyNumberFormat="1" applyFont="1" applyFill="1" applyBorder="1" applyAlignment="1">
      <alignment horizontal="right" vertical="center" wrapText="1"/>
    </xf>
    <xf numFmtId="0" fontId="5" fillId="4" borderId="17" xfId="0" applyFont="1" applyFill="1" applyBorder="1" applyAlignment="1">
      <alignment horizontal="right" vertical="center" wrapText="1"/>
    </xf>
    <xf numFmtId="0" fontId="3" fillId="8" borderId="25" xfId="0" applyFont="1" applyFill="1" applyBorder="1" applyAlignment="1">
      <alignment horizontal="center" wrapText="1"/>
    </xf>
    <xf numFmtId="0" fontId="3" fillId="8" borderId="26" xfId="0" applyFont="1" applyFill="1" applyBorder="1" applyAlignment="1">
      <alignment horizontal="center" wrapText="1"/>
    </xf>
    <xf numFmtId="0" fontId="2" fillId="5" borderId="4"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5" fillId="4" borderId="10" xfId="0" applyFont="1" applyFill="1" applyBorder="1" applyAlignment="1">
      <alignment horizontal="center" vertical="center" wrapText="1"/>
    </xf>
    <xf numFmtId="0" fontId="3" fillId="0" borderId="6" xfId="0" applyFont="1" applyBorder="1" applyAlignment="1">
      <alignment horizontal="right" vertical="center" wrapText="1"/>
    </xf>
    <xf numFmtId="0" fontId="3" fillId="0" borderId="7" xfId="0" applyFont="1" applyBorder="1" applyAlignment="1">
      <alignment horizontal="right" vertical="center" wrapText="1"/>
    </xf>
    <xf numFmtId="0" fontId="5" fillId="4" borderId="6" xfId="0" applyFont="1" applyFill="1" applyBorder="1" applyAlignment="1">
      <alignment horizontal="right" vertical="center" wrapText="1"/>
    </xf>
    <xf numFmtId="0" fontId="5" fillId="4" borderId="7" xfId="0" applyFont="1" applyFill="1" applyBorder="1" applyAlignment="1">
      <alignment horizontal="righ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7" fillId="3" borderId="17"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 fillId="4" borderId="4" xfId="0" applyFont="1" applyFill="1" applyBorder="1" applyAlignment="1">
      <alignment horizontal="right" vertical="center" wrapText="1"/>
    </xf>
    <xf numFmtId="0" fontId="4" fillId="6" borderId="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3" fillId="0" borderId="8" xfId="0" applyFont="1" applyBorder="1" applyAlignment="1">
      <alignment horizontal="right" vertical="center" wrapText="1"/>
    </xf>
    <xf numFmtId="0" fontId="3" fillId="0" borderId="8" xfId="0" applyFont="1" applyBorder="1" applyAlignment="1">
      <alignment horizontal="center" vertical="center" wrapText="1"/>
    </xf>
    <xf numFmtId="0" fontId="5" fillId="4" borderId="8"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2" fillId="4" borderId="8" xfId="0" applyFont="1" applyFill="1" applyBorder="1" applyAlignment="1">
      <alignment horizontal="right"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5" fillId="4" borderId="4" xfId="0" applyFont="1" applyFill="1" applyBorder="1" applyAlignment="1">
      <alignment horizontal="right" vertical="center" wrapText="1"/>
    </xf>
  </cellXfs>
  <cellStyles count="3">
    <cellStyle name="Hipersaite" xfId="2" builtinId="8"/>
    <cellStyle name="Parasts" xfId="0" builtinId="0"/>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data.gov.lv/dati/lv/dataset/zemes-sadalijums-zemes-lietosanas-veido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8A12-36AF-4396-9B64-AA0912A946AF}">
  <dimension ref="A1:X722"/>
  <sheetViews>
    <sheetView tabSelected="1" zoomScale="70" zoomScaleNormal="70" workbookViewId="0">
      <pane xSplit="8" ySplit="7" topLeftCell="P8" activePane="bottomRight" state="frozen"/>
      <selection activeCell="A4" sqref="A4"/>
      <selection pane="topRight" activeCell="I4" sqref="I4"/>
      <selection pane="bottomLeft" activeCell="A8" sqref="A8"/>
      <selection pane="bottomRight" activeCell="U12" sqref="U12"/>
    </sheetView>
  </sheetViews>
  <sheetFormatPr defaultColWidth="9.109375" defaultRowHeight="13.8" outlineLevelRow="2" outlineLevelCol="1" x14ac:dyDescent="0.25"/>
  <cols>
    <col min="1" max="1" width="7.44140625" style="53" customWidth="1"/>
    <col min="2" max="2" width="33" style="53" customWidth="1"/>
    <col min="3" max="3" width="15.109375" style="53" customWidth="1"/>
    <col min="4" max="4" width="29.6640625" style="53" customWidth="1"/>
    <col min="5" max="5" width="20.5546875" style="53" hidden="1" customWidth="1" outlineLevel="1"/>
    <col min="6" max="7" width="18.33203125" style="53" hidden="1" customWidth="1" outlineLevel="1"/>
    <col min="8" max="8" width="11.5546875" style="53" customWidth="1" collapsed="1"/>
    <col min="9" max="10" width="18.109375" style="53" hidden="1" customWidth="1" outlineLevel="1"/>
    <col min="11" max="11" width="16.33203125" style="53" hidden="1" customWidth="1" outlineLevel="1"/>
    <col min="12" max="12" width="18.33203125" style="53" hidden="1" customWidth="1" outlineLevel="1" collapsed="1"/>
    <col min="13" max="14" width="18.33203125" style="53" hidden="1" customWidth="1" outlineLevel="1"/>
    <col min="15" max="15" width="20.33203125" style="53" hidden="1" customWidth="1" outlineLevel="1"/>
    <col min="16" max="16" width="18.33203125" style="53" hidden="1" customWidth="1" outlineLevel="1" collapsed="1"/>
    <col min="17" max="17" width="19.6640625" style="53" hidden="1" customWidth="1" outlineLevel="1"/>
    <col min="18" max="18" width="18.33203125" style="53" hidden="1" customWidth="1" outlineLevel="1"/>
    <col min="19" max="19" width="20.33203125" style="53" hidden="1" customWidth="1" outlineLevel="1"/>
    <col min="20" max="20" width="18.33203125" style="53" customWidth="1" collapsed="1"/>
    <col min="21" max="21" width="19.6640625" style="53" customWidth="1"/>
    <col min="22" max="22" width="18.33203125" style="53" customWidth="1"/>
    <col min="23" max="23" width="20.33203125" style="53" customWidth="1"/>
    <col min="24" max="16384" width="9.109375" style="53"/>
  </cols>
  <sheetData>
    <row r="1" spans="1:23" outlineLevel="2" x14ac:dyDescent="0.25">
      <c r="O1" s="54"/>
      <c r="S1" s="54"/>
      <c r="W1" s="54" t="s">
        <v>1162</v>
      </c>
    </row>
    <row r="2" spans="1:23" outlineLevel="2" x14ac:dyDescent="0.25">
      <c r="O2" s="55"/>
      <c r="S2" s="55"/>
      <c r="W2" s="55" t="s">
        <v>454</v>
      </c>
    </row>
    <row r="3" spans="1:23" outlineLevel="2" x14ac:dyDescent="0.25"/>
    <row r="4" spans="1:23" ht="16.8" outlineLevel="1" x14ac:dyDescent="0.3">
      <c r="C4" s="1" t="s">
        <v>1104</v>
      </c>
    </row>
    <row r="5" spans="1:23" outlineLevel="1" x14ac:dyDescent="0.25"/>
    <row r="6" spans="1:23" ht="22.8" customHeight="1" thickBot="1" x14ac:dyDescent="0.3">
      <c r="A6" s="357" t="s">
        <v>610</v>
      </c>
      <c r="B6" s="357" t="s">
        <v>0</v>
      </c>
      <c r="C6" s="357" t="s">
        <v>1</v>
      </c>
      <c r="D6" s="358" t="s">
        <v>2</v>
      </c>
      <c r="E6" s="359" t="s">
        <v>1095</v>
      </c>
      <c r="F6" s="360"/>
      <c r="G6" s="360"/>
      <c r="H6" s="355" t="s">
        <v>3</v>
      </c>
      <c r="I6" s="340" t="s">
        <v>1096</v>
      </c>
      <c r="J6" s="340"/>
      <c r="K6" s="340"/>
      <c r="L6" s="338" t="s">
        <v>1097</v>
      </c>
      <c r="M6" s="339"/>
      <c r="N6" s="340"/>
      <c r="O6" s="341"/>
      <c r="P6" s="338" t="s">
        <v>1098</v>
      </c>
      <c r="Q6" s="339"/>
      <c r="R6" s="340"/>
      <c r="S6" s="341"/>
      <c r="T6" s="338" t="s">
        <v>1105</v>
      </c>
      <c r="U6" s="339"/>
      <c r="V6" s="340"/>
      <c r="W6" s="341"/>
    </row>
    <row r="7" spans="1:23" x14ac:dyDescent="0.25">
      <c r="A7" s="357"/>
      <c r="B7" s="357"/>
      <c r="C7" s="357"/>
      <c r="D7" s="358"/>
      <c r="E7" s="301" t="s">
        <v>4</v>
      </c>
      <c r="F7" s="302" t="s">
        <v>5</v>
      </c>
      <c r="G7" s="303" t="s">
        <v>6</v>
      </c>
      <c r="H7" s="356"/>
      <c r="I7" s="304" t="s">
        <v>4</v>
      </c>
      <c r="J7" s="305" t="s">
        <v>5</v>
      </c>
      <c r="K7" s="306" t="s">
        <v>6</v>
      </c>
      <c r="L7" s="307" t="s">
        <v>835</v>
      </c>
      <c r="M7" s="308" t="s">
        <v>4</v>
      </c>
      <c r="N7" s="305" t="s">
        <v>5</v>
      </c>
      <c r="O7" s="306" t="s">
        <v>6</v>
      </c>
      <c r="P7" s="304" t="s">
        <v>835</v>
      </c>
      <c r="Q7" s="308" t="s">
        <v>4</v>
      </c>
      <c r="R7" s="305" t="s">
        <v>5</v>
      </c>
      <c r="S7" s="306" t="s">
        <v>6</v>
      </c>
      <c r="T7" s="304" t="s">
        <v>835</v>
      </c>
      <c r="U7" s="308" t="s">
        <v>4</v>
      </c>
      <c r="V7" s="305" t="s">
        <v>5</v>
      </c>
      <c r="W7" s="306" t="s">
        <v>6</v>
      </c>
    </row>
    <row r="8" spans="1:23" x14ac:dyDescent="0.25">
      <c r="A8" s="346" t="s">
        <v>7</v>
      </c>
      <c r="B8" s="346"/>
      <c r="C8" s="346"/>
      <c r="D8" s="346"/>
      <c r="E8" s="346"/>
      <c r="F8" s="346"/>
      <c r="G8" s="346"/>
      <c r="H8" s="347"/>
      <c r="I8" s="256"/>
      <c r="J8" s="257"/>
      <c r="K8" s="258"/>
      <c r="L8" s="119"/>
      <c r="M8" s="56"/>
      <c r="N8" s="68"/>
      <c r="O8" s="197"/>
      <c r="P8" s="67"/>
      <c r="Q8" s="56"/>
      <c r="R8" s="68"/>
      <c r="S8" s="197"/>
      <c r="T8" s="67"/>
      <c r="U8" s="56"/>
      <c r="V8" s="68"/>
      <c r="W8" s="197"/>
    </row>
    <row r="9" spans="1:23" ht="26.4" x14ac:dyDescent="0.25">
      <c r="A9" s="8"/>
      <c r="B9" s="9" t="s">
        <v>8</v>
      </c>
      <c r="C9" s="10" t="s">
        <v>9</v>
      </c>
      <c r="D9" s="9" t="s">
        <v>677</v>
      </c>
      <c r="E9" s="15">
        <v>84.6</v>
      </c>
      <c r="F9" s="15">
        <v>27.6</v>
      </c>
      <c r="G9" s="21">
        <v>112.2</v>
      </c>
      <c r="H9" s="62" t="s">
        <v>10</v>
      </c>
      <c r="I9" s="69">
        <v>84.6</v>
      </c>
      <c r="J9" s="75">
        <v>29.8</v>
      </c>
      <c r="K9" s="198">
        <v>114.39999999999999</v>
      </c>
      <c r="L9" s="122"/>
      <c r="M9" s="22">
        <v>92</v>
      </c>
      <c r="N9" s="219">
        <v>45</v>
      </c>
      <c r="O9" s="198"/>
      <c r="P9" s="73"/>
      <c r="Q9" s="22">
        <v>92</v>
      </c>
      <c r="R9" s="219">
        <v>45</v>
      </c>
      <c r="S9" s="198">
        <f>Q9+R9</f>
        <v>137</v>
      </c>
      <c r="T9" s="73"/>
      <c r="U9" s="22"/>
      <c r="V9" s="22">
        <v>45</v>
      </c>
      <c r="W9" s="198"/>
    </row>
    <row r="10" spans="1:23" ht="26.4" x14ac:dyDescent="0.25">
      <c r="A10" s="8"/>
      <c r="B10" s="9" t="s">
        <v>11</v>
      </c>
      <c r="C10" s="10" t="s">
        <v>12</v>
      </c>
      <c r="D10" s="9" t="s">
        <v>677</v>
      </c>
      <c r="E10" s="15">
        <v>833</v>
      </c>
      <c r="F10" s="15">
        <v>761</v>
      </c>
      <c r="G10" s="21">
        <v>1748</v>
      </c>
      <c r="H10" s="62" t="s">
        <v>13</v>
      </c>
      <c r="I10" s="69">
        <v>875</v>
      </c>
      <c r="J10" s="75">
        <v>870</v>
      </c>
      <c r="K10" s="198">
        <v>1745</v>
      </c>
      <c r="L10" s="122"/>
      <c r="M10" s="22">
        <v>1100</v>
      </c>
      <c r="N10" s="219">
        <v>1918</v>
      </c>
      <c r="O10" s="198"/>
      <c r="P10" s="73"/>
      <c r="Q10" s="22">
        <v>1150</v>
      </c>
      <c r="R10" s="219">
        <v>1979</v>
      </c>
      <c r="S10" s="198">
        <f t="shared" ref="S10:S14" si="0">Q10+R10</f>
        <v>3129</v>
      </c>
      <c r="T10" s="73"/>
      <c r="U10" s="22"/>
      <c r="V10" s="22">
        <v>2010</v>
      </c>
      <c r="W10" s="198"/>
    </row>
    <row r="11" spans="1:23" ht="26.4" x14ac:dyDescent="0.25">
      <c r="A11" s="8"/>
      <c r="B11" s="9" t="s">
        <v>14</v>
      </c>
      <c r="C11" s="10" t="s">
        <v>9</v>
      </c>
      <c r="D11" s="9" t="s">
        <v>677</v>
      </c>
      <c r="E11" s="15">
        <v>73.7</v>
      </c>
      <c r="F11" s="15">
        <v>26.1</v>
      </c>
      <c r="G11" s="21">
        <v>99.8</v>
      </c>
      <c r="H11" s="62" t="s">
        <v>10</v>
      </c>
      <c r="I11" s="69">
        <v>73.7</v>
      </c>
      <c r="J11" s="75">
        <v>31.3</v>
      </c>
      <c r="K11" s="198">
        <v>105</v>
      </c>
      <c r="L11" s="122"/>
      <c r="M11" s="22">
        <v>79.5</v>
      </c>
      <c r="N11" s="219">
        <v>48</v>
      </c>
      <c r="O11" s="198"/>
      <c r="P11" s="73"/>
      <c r="Q11" s="22">
        <v>79.5</v>
      </c>
      <c r="R11" s="219">
        <v>48</v>
      </c>
      <c r="S11" s="198">
        <f t="shared" si="0"/>
        <v>127.5</v>
      </c>
      <c r="T11" s="73"/>
      <c r="U11" s="22"/>
      <c r="V11" s="22">
        <v>48</v>
      </c>
      <c r="W11" s="198"/>
    </row>
    <row r="12" spans="1:23" ht="39.6" x14ac:dyDescent="0.25">
      <c r="A12" s="8"/>
      <c r="B12" s="9" t="s">
        <v>15</v>
      </c>
      <c r="C12" s="10" t="s">
        <v>12</v>
      </c>
      <c r="D12" s="9" t="s">
        <v>677</v>
      </c>
      <c r="E12" s="15">
        <v>810</v>
      </c>
      <c r="F12" s="15">
        <v>670</v>
      </c>
      <c r="G12" s="21">
        <v>1657</v>
      </c>
      <c r="H12" s="62" t="s">
        <v>13</v>
      </c>
      <c r="I12" s="69">
        <v>844</v>
      </c>
      <c r="J12" s="75">
        <v>781</v>
      </c>
      <c r="K12" s="198">
        <v>1625</v>
      </c>
      <c r="L12" s="122"/>
      <c r="M12" s="22">
        <v>978</v>
      </c>
      <c r="N12" s="219">
        <v>1839</v>
      </c>
      <c r="O12" s="198"/>
      <c r="P12" s="73"/>
      <c r="Q12" s="22">
        <v>978</v>
      </c>
      <c r="R12" s="219">
        <v>1902</v>
      </c>
      <c r="S12" s="198">
        <f t="shared" si="0"/>
        <v>2880</v>
      </c>
      <c r="T12" s="73"/>
      <c r="U12" s="22"/>
      <c r="V12" s="22">
        <v>1926</v>
      </c>
      <c r="W12" s="198"/>
    </row>
    <row r="13" spans="1:23" ht="26.4" x14ac:dyDescent="0.25">
      <c r="A13" s="8"/>
      <c r="B13" s="9" t="s">
        <v>16</v>
      </c>
      <c r="C13" s="10" t="s">
        <v>17</v>
      </c>
      <c r="D13" s="9" t="s">
        <v>677</v>
      </c>
      <c r="E13" s="15">
        <v>2120</v>
      </c>
      <c r="F13" s="15">
        <v>535</v>
      </c>
      <c r="G13" s="21">
        <v>2655</v>
      </c>
      <c r="H13" s="62" t="s">
        <v>13</v>
      </c>
      <c r="I13" s="69">
        <v>2135</v>
      </c>
      <c r="J13" s="75">
        <v>547</v>
      </c>
      <c r="K13" s="198">
        <v>2682</v>
      </c>
      <c r="L13" s="122"/>
      <c r="M13" s="22">
        <v>2000</v>
      </c>
      <c r="N13" s="219">
        <v>582</v>
      </c>
      <c r="O13" s="198"/>
      <c r="P13" s="73"/>
      <c r="Q13" s="22">
        <v>1761</v>
      </c>
      <c r="R13" s="219">
        <v>675</v>
      </c>
      <c r="S13" s="198">
        <f t="shared" si="0"/>
        <v>2436</v>
      </c>
      <c r="T13" s="73"/>
      <c r="U13" s="22"/>
      <c r="V13" s="22">
        <v>683</v>
      </c>
      <c r="W13" s="198"/>
    </row>
    <row r="14" spans="1:23" ht="15.6" x14ac:dyDescent="0.25">
      <c r="A14" s="8"/>
      <c r="B14" s="9" t="s">
        <v>18</v>
      </c>
      <c r="C14" s="10" t="s">
        <v>17</v>
      </c>
      <c r="D14" s="9" t="s">
        <v>677</v>
      </c>
      <c r="E14" s="15">
        <v>2150</v>
      </c>
      <c r="F14" s="22" t="s">
        <v>32</v>
      </c>
      <c r="G14" s="21">
        <v>2150</v>
      </c>
      <c r="H14" s="62" t="s">
        <v>13</v>
      </c>
      <c r="I14" s="69">
        <v>2150</v>
      </c>
      <c r="J14" s="75">
        <v>549</v>
      </c>
      <c r="K14" s="198">
        <v>2699</v>
      </c>
      <c r="L14" s="122"/>
      <c r="M14" s="22">
        <v>2150</v>
      </c>
      <c r="N14" s="219">
        <v>925</v>
      </c>
      <c r="O14" s="198"/>
      <c r="P14" s="73"/>
      <c r="Q14" s="22">
        <v>2850</v>
      </c>
      <c r="R14" s="219">
        <v>925</v>
      </c>
      <c r="S14" s="198">
        <f t="shared" si="0"/>
        <v>3775</v>
      </c>
      <c r="T14" s="73"/>
      <c r="U14" s="22"/>
      <c r="V14" s="22">
        <v>925</v>
      </c>
      <c r="W14" s="198"/>
    </row>
    <row r="15" spans="1:23" ht="26.4" x14ac:dyDescent="0.25">
      <c r="A15" s="8"/>
      <c r="B15" s="9" t="s">
        <v>19</v>
      </c>
      <c r="C15" s="10" t="s">
        <v>20</v>
      </c>
      <c r="D15" s="9" t="s">
        <v>674</v>
      </c>
      <c r="E15" s="12"/>
      <c r="F15" s="12"/>
      <c r="G15" s="23"/>
      <c r="H15" s="63"/>
      <c r="I15" s="71" t="s">
        <v>1039</v>
      </c>
      <c r="J15" s="72"/>
      <c r="K15" s="199"/>
      <c r="L15" s="122"/>
      <c r="M15" s="220">
        <v>0.105</v>
      </c>
      <c r="N15" s="221"/>
      <c r="O15" s="199"/>
      <c r="P15" s="73"/>
      <c r="Q15" s="220">
        <v>0.14799999999999999</v>
      </c>
      <c r="R15" s="221"/>
      <c r="S15" s="199"/>
      <c r="T15" s="73"/>
      <c r="U15" s="38"/>
      <c r="V15" s="38">
        <v>0</v>
      </c>
      <c r="W15" s="199"/>
    </row>
    <row r="16" spans="1:23" hidden="1" outlineLevel="1" x14ac:dyDescent="0.25">
      <c r="A16" s="8"/>
      <c r="B16" s="13" t="s">
        <v>21</v>
      </c>
      <c r="C16" s="10"/>
      <c r="D16" s="9"/>
      <c r="E16" s="22" t="s">
        <v>32</v>
      </c>
      <c r="F16" s="22" t="s">
        <v>32</v>
      </c>
      <c r="G16" s="22" t="s">
        <v>32</v>
      </c>
      <c r="H16" s="63"/>
      <c r="I16" s="259" t="s">
        <v>32</v>
      </c>
      <c r="J16" s="72" t="s">
        <v>32</v>
      </c>
      <c r="K16" s="199" t="s">
        <v>32</v>
      </c>
      <c r="L16" s="122"/>
      <c r="M16" s="22"/>
      <c r="N16" s="74"/>
      <c r="O16" s="200"/>
      <c r="P16" s="73"/>
      <c r="Q16" s="22"/>
      <c r="R16" s="74"/>
      <c r="S16" s="200"/>
      <c r="T16" s="73"/>
      <c r="U16" s="22"/>
      <c r="V16" s="22"/>
      <c r="W16" s="200"/>
    </row>
    <row r="17" spans="1:23" hidden="1" outlineLevel="1" x14ac:dyDescent="0.25">
      <c r="A17" s="8"/>
      <c r="B17" s="13" t="s">
        <v>22</v>
      </c>
      <c r="C17" s="10"/>
      <c r="D17" s="9"/>
      <c r="E17" s="22" t="s">
        <v>32</v>
      </c>
      <c r="F17" s="22" t="s">
        <v>32</v>
      </c>
      <c r="G17" s="22" t="s">
        <v>32</v>
      </c>
      <c r="H17" s="63"/>
      <c r="I17" s="259" t="s">
        <v>32</v>
      </c>
      <c r="J17" s="72" t="s">
        <v>32</v>
      </c>
      <c r="K17" s="199" t="s">
        <v>32</v>
      </c>
      <c r="L17" s="122"/>
      <c r="M17" s="22"/>
      <c r="N17" s="74"/>
      <c r="O17" s="200"/>
      <c r="P17" s="73"/>
      <c r="Q17" s="22"/>
      <c r="R17" s="74"/>
      <c r="S17" s="200"/>
      <c r="T17" s="73"/>
      <c r="U17" s="22"/>
      <c r="V17" s="22"/>
      <c r="W17" s="200"/>
    </row>
    <row r="18" spans="1:23" ht="47.25" customHeight="1" collapsed="1" x14ac:dyDescent="0.25">
      <c r="A18" s="8"/>
      <c r="B18" s="9" t="s">
        <v>23</v>
      </c>
      <c r="C18" s="10" t="s">
        <v>12</v>
      </c>
      <c r="D18" s="9" t="s">
        <v>675</v>
      </c>
      <c r="E18" s="15" t="s">
        <v>24</v>
      </c>
      <c r="F18" s="15">
        <v>1</v>
      </c>
      <c r="G18" s="21">
        <v>2</v>
      </c>
      <c r="H18" s="62" t="s">
        <v>13</v>
      </c>
      <c r="I18" s="69" t="s">
        <v>1040</v>
      </c>
      <c r="J18" s="75">
        <v>1</v>
      </c>
      <c r="K18" s="198">
        <v>2</v>
      </c>
      <c r="L18" s="120"/>
      <c r="M18" s="38" t="s">
        <v>928</v>
      </c>
      <c r="N18" s="75">
        <v>0</v>
      </c>
      <c r="O18" s="198"/>
      <c r="P18" s="69"/>
      <c r="Q18" s="38" t="s">
        <v>928</v>
      </c>
      <c r="R18" s="75">
        <v>0</v>
      </c>
      <c r="S18" s="198">
        <v>2</v>
      </c>
      <c r="T18" s="69"/>
      <c r="U18" s="38"/>
      <c r="V18" s="38">
        <v>0</v>
      </c>
      <c r="W18" s="198"/>
    </row>
    <row r="19" spans="1:23" ht="26.4" outlineLevel="1" x14ac:dyDescent="0.25">
      <c r="A19" s="8"/>
      <c r="B19" s="24" t="s">
        <v>25</v>
      </c>
      <c r="C19" s="25" t="s">
        <v>20</v>
      </c>
      <c r="D19" s="24" t="s">
        <v>26</v>
      </c>
      <c r="E19" s="12"/>
      <c r="F19" s="12"/>
      <c r="G19" s="23"/>
      <c r="H19" s="63"/>
      <c r="I19" s="259"/>
      <c r="J19" s="72"/>
      <c r="K19" s="199"/>
      <c r="L19" s="121"/>
      <c r="M19" s="12"/>
      <c r="N19" s="221"/>
      <c r="O19" s="199"/>
      <c r="P19" s="71"/>
      <c r="Q19" s="12"/>
      <c r="R19" s="221"/>
      <c r="S19" s="199"/>
      <c r="T19" s="71"/>
      <c r="U19" s="12"/>
      <c r="V19" s="221"/>
      <c r="W19" s="199"/>
    </row>
    <row r="20" spans="1:23" outlineLevel="1" x14ac:dyDescent="0.25">
      <c r="A20" s="8"/>
      <c r="B20" s="26" t="s">
        <v>27</v>
      </c>
      <c r="C20" s="10"/>
      <c r="D20" s="9"/>
      <c r="E20" s="15">
        <v>82.1</v>
      </c>
      <c r="F20" s="15">
        <v>79</v>
      </c>
      <c r="G20" s="21">
        <v>80.900000000000006</v>
      </c>
      <c r="H20" s="62" t="s">
        <v>13</v>
      </c>
      <c r="I20" s="69"/>
      <c r="J20" s="75"/>
      <c r="K20" s="209"/>
      <c r="L20" s="120"/>
      <c r="M20" s="15">
        <v>79</v>
      </c>
      <c r="N20" s="75">
        <v>78</v>
      </c>
      <c r="O20" s="198">
        <v>78</v>
      </c>
      <c r="P20" s="69"/>
      <c r="Q20" s="15">
        <v>79</v>
      </c>
      <c r="R20" s="75">
        <v>78</v>
      </c>
      <c r="S20" s="198">
        <v>78</v>
      </c>
      <c r="T20" s="69"/>
      <c r="U20" s="15">
        <v>75</v>
      </c>
      <c r="V20" s="75">
        <v>61</v>
      </c>
      <c r="W20" s="198">
        <v>70</v>
      </c>
    </row>
    <row r="21" spans="1:23" outlineLevel="1" x14ac:dyDescent="0.25">
      <c r="A21" s="8"/>
      <c r="B21" s="26" t="s">
        <v>28</v>
      </c>
      <c r="C21" s="10"/>
      <c r="D21" s="9"/>
      <c r="E21" s="15">
        <v>14.2</v>
      </c>
      <c r="F21" s="15">
        <v>17.100000000000001</v>
      </c>
      <c r="G21" s="21">
        <v>15.3</v>
      </c>
      <c r="H21" s="62" t="s">
        <v>29</v>
      </c>
      <c r="I21" s="69"/>
      <c r="J21" s="75"/>
      <c r="K21" s="209"/>
      <c r="L21" s="120"/>
      <c r="M21" s="15">
        <v>16</v>
      </c>
      <c r="N21" s="75">
        <v>15</v>
      </c>
      <c r="O21" s="198">
        <v>16</v>
      </c>
      <c r="P21" s="69"/>
      <c r="Q21" s="15">
        <v>16</v>
      </c>
      <c r="R21" s="75">
        <v>15</v>
      </c>
      <c r="S21" s="198">
        <v>16</v>
      </c>
      <c r="T21" s="69"/>
      <c r="U21" s="15">
        <v>19</v>
      </c>
      <c r="V21" s="75">
        <v>27</v>
      </c>
      <c r="W21" s="198">
        <v>22</v>
      </c>
    </row>
    <row r="22" spans="1:23" ht="26.4" outlineLevel="1" x14ac:dyDescent="0.25">
      <c r="A22" s="8"/>
      <c r="B22" s="24" t="s">
        <v>30</v>
      </c>
      <c r="C22" s="25" t="s">
        <v>20</v>
      </c>
      <c r="D22" s="24" t="s">
        <v>26</v>
      </c>
      <c r="E22" s="12"/>
      <c r="F22" s="12"/>
      <c r="G22" s="23"/>
      <c r="H22" s="63"/>
      <c r="I22" s="259"/>
      <c r="J22" s="72"/>
      <c r="K22" s="199"/>
      <c r="L22" s="121"/>
      <c r="M22" s="12"/>
      <c r="N22" s="221"/>
      <c r="O22" s="199"/>
      <c r="P22" s="71"/>
      <c r="Q22" s="12"/>
      <c r="R22" s="221"/>
      <c r="S22" s="199"/>
      <c r="T22" s="71"/>
      <c r="U22" s="12"/>
      <c r="V22" s="221"/>
      <c r="W22" s="199"/>
    </row>
    <row r="23" spans="1:23" outlineLevel="1" x14ac:dyDescent="0.25">
      <c r="A23" s="8"/>
      <c r="B23" s="26" t="s">
        <v>27</v>
      </c>
      <c r="C23" s="10"/>
      <c r="D23" s="9"/>
      <c r="E23" s="15">
        <v>68.2</v>
      </c>
      <c r="F23" s="15">
        <v>53.2</v>
      </c>
      <c r="G23" s="21">
        <v>62.7</v>
      </c>
      <c r="H23" s="62" t="s">
        <v>13</v>
      </c>
      <c r="I23" s="69"/>
      <c r="J23" s="75"/>
      <c r="K23" s="209"/>
      <c r="L23" s="120"/>
      <c r="M23" s="15">
        <v>68</v>
      </c>
      <c r="N23" s="75">
        <v>47</v>
      </c>
      <c r="O23" s="198">
        <v>61</v>
      </c>
      <c r="P23" s="69"/>
      <c r="Q23" s="15">
        <v>68</v>
      </c>
      <c r="R23" s="75">
        <v>47</v>
      </c>
      <c r="S23" s="198">
        <v>60</v>
      </c>
      <c r="T23" s="69"/>
      <c r="U23" s="15">
        <v>61</v>
      </c>
      <c r="V23" s="75">
        <v>26</v>
      </c>
      <c r="W23" s="198">
        <v>48</v>
      </c>
    </row>
    <row r="24" spans="1:23" outlineLevel="1" x14ac:dyDescent="0.25">
      <c r="A24" s="8"/>
      <c r="B24" s="26" t="s">
        <v>28</v>
      </c>
      <c r="C24" s="10"/>
      <c r="D24" s="9"/>
      <c r="E24" s="15">
        <v>22</v>
      </c>
      <c r="F24" s="15">
        <v>32.5</v>
      </c>
      <c r="G24" s="21">
        <v>25.8</v>
      </c>
      <c r="H24" s="62" t="s">
        <v>29</v>
      </c>
      <c r="I24" s="69"/>
      <c r="J24" s="75"/>
      <c r="K24" s="209"/>
      <c r="L24" s="120"/>
      <c r="M24" s="15">
        <v>23</v>
      </c>
      <c r="N24" s="75">
        <v>35</v>
      </c>
      <c r="O24" s="198">
        <v>28</v>
      </c>
      <c r="P24" s="69"/>
      <c r="Q24" s="15">
        <v>23</v>
      </c>
      <c r="R24" s="75">
        <v>35</v>
      </c>
      <c r="S24" s="198">
        <v>28</v>
      </c>
      <c r="T24" s="69"/>
      <c r="U24" s="15">
        <v>28</v>
      </c>
      <c r="V24" s="75">
        <v>47</v>
      </c>
      <c r="W24" s="198">
        <v>35</v>
      </c>
    </row>
    <row r="25" spans="1:23" ht="39.6" outlineLevel="1" x14ac:dyDescent="0.25">
      <c r="A25" s="8"/>
      <c r="B25" s="24" t="s">
        <v>31</v>
      </c>
      <c r="C25" s="25" t="s">
        <v>20</v>
      </c>
      <c r="D25" s="24" t="s">
        <v>26</v>
      </c>
      <c r="E25" s="12"/>
      <c r="F25" s="12"/>
      <c r="G25" s="23"/>
      <c r="H25" s="63"/>
      <c r="I25" s="259"/>
      <c r="J25" s="72"/>
      <c r="K25" s="199"/>
      <c r="L25" s="121"/>
      <c r="M25" s="12"/>
      <c r="N25" s="221"/>
      <c r="O25" s="199"/>
      <c r="P25" s="71"/>
      <c r="Q25" s="12"/>
      <c r="R25" s="221"/>
      <c r="S25" s="199"/>
      <c r="T25" s="71"/>
      <c r="U25" s="12"/>
      <c r="V25" s="221"/>
      <c r="W25" s="199"/>
    </row>
    <row r="26" spans="1:23" outlineLevel="1" x14ac:dyDescent="0.25">
      <c r="A26" s="8"/>
      <c r="B26" s="26" t="s">
        <v>27</v>
      </c>
      <c r="C26" s="10"/>
      <c r="D26" s="9"/>
      <c r="E26" s="15" t="s">
        <v>32</v>
      </c>
      <c r="F26" s="15" t="s">
        <v>32</v>
      </c>
      <c r="G26" s="15" t="s">
        <v>32</v>
      </c>
      <c r="H26" s="62" t="s">
        <v>13</v>
      </c>
      <c r="I26" s="69"/>
      <c r="J26" s="75"/>
      <c r="K26" s="209"/>
      <c r="L26" s="120"/>
      <c r="M26" s="15">
        <v>77</v>
      </c>
      <c r="N26" s="75">
        <v>52</v>
      </c>
      <c r="O26" s="198">
        <v>68</v>
      </c>
      <c r="P26" s="69"/>
      <c r="Q26" s="15">
        <v>77</v>
      </c>
      <c r="R26" s="75">
        <v>52</v>
      </c>
      <c r="S26" s="198">
        <v>68</v>
      </c>
      <c r="T26" s="69"/>
      <c r="U26" s="15">
        <v>67</v>
      </c>
      <c r="V26" s="75">
        <v>23</v>
      </c>
      <c r="W26" s="198">
        <v>72</v>
      </c>
    </row>
    <row r="27" spans="1:23" outlineLevel="1" x14ac:dyDescent="0.25">
      <c r="A27" s="8"/>
      <c r="B27" s="26" t="s">
        <v>28</v>
      </c>
      <c r="C27" s="10"/>
      <c r="D27" s="9"/>
      <c r="E27" s="15" t="s">
        <v>32</v>
      </c>
      <c r="F27" s="15" t="s">
        <v>32</v>
      </c>
      <c r="G27" s="15" t="s">
        <v>32</v>
      </c>
      <c r="H27" s="62" t="s">
        <v>29</v>
      </c>
      <c r="I27" s="69"/>
      <c r="J27" s="75"/>
      <c r="K27" s="209"/>
      <c r="L27" s="120"/>
      <c r="M27" s="15">
        <v>16</v>
      </c>
      <c r="N27" s="75">
        <v>27</v>
      </c>
      <c r="O27" s="198">
        <v>20</v>
      </c>
      <c r="P27" s="69"/>
      <c r="Q27" s="15">
        <v>16</v>
      </c>
      <c r="R27" s="75">
        <v>27</v>
      </c>
      <c r="S27" s="198">
        <v>20</v>
      </c>
      <c r="T27" s="69"/>
      <c r="U27" s="15">
        <v>30</v>
      </c>
      <c r="V27" s="75">
        <v>66</v>
      </c>
      <c r="W27" s="198">
        <v>20</v>
      </c>
    </row>
    <row r="28" spans="1:23" x14ac:dyDescent="0.25">
      <c r="A28" s="346" t="s">
        <v>33</v>
      </c>
      <c r="B28" s="346"/>
      <c r="C28" s="346"/>
      <c r="D28" s="346"/>
      <c r="E28" s="346"/>
      <c r="F28" s="346"/>
      <c r="G28" s="346"/>
      <c r="H28" s="347"/>
      <c r="I28" s="260"/>
      <c r="J28" s="261"/>
      <c r="K28" s="262"/>
      <c r="L28" s="119"/>
      <c r="M28" s="56"/>
      <c r="N28" s="68"/>
      <c r="O28" s="197"/>
      <c r="P28" s="67"/>
      <c r="Q28" s="56"/>
      <c r="R28" s="68"/>
      <c r="S28" s="197"/>
      <c r="T28" s="67"/>
      <c r="U28" s="56"/>
      <c r="V28" s="68"/>
      <c r="W28" s="197"/>
    </row>
    <row r="29" spans="1:23" ht="26.4" x14ac:dyDescent="0.25">
      <c r="A29" s="8"/>
      <c r="B29" s="9" t="s">
        <v>686</v>
      </c>
      <c r="C29" s="10" t="s">
        <v>34</v>
      </c>
      <c r="D29" s="9" t="s">
        <v>676</v>
      </c>
      <c r="E29" s="12"/>
      <c r="F29" s="12"/>
      <c r="G29" s="23"/>
      <c r="H29" s="63"/>
      <c r="I29" s="259"/>
      <c r="J29" s="72"/>
      <c r="K29" s="199"/>
      <c r="L29" s="121"/>
      <c r="M29" s="12"/>
      <c r="N29" s="221"/>
      <c r="O29" s="199"/>
      <c r="P29" s="71"/>
      <c r="Q29" s="12"/>
      <c r="R29" s="221"/>
      <c r="S29" s="199"/>
      <c r="T29" s="71"/>
      <c r="U29" s="12"/>
      <c r="V29" s="221"/>
      <c r="W29" s="199"/>
    </row>
    <row r="30" spans="1:23" x14ac:dyDescent="0.25">
      <c r="A30" s="8"/>
      <c r="B30" s="13" t="s">
        <v>12</v>
      </c>
      <c r="C30" s="10"/>
      <c r="D30" s="9"/>
      <c r="E30" s="15">
        <v>6925</v>
      </c>
      <c r="F30" s="15">
        <v>5410</v>
      </c>
      <c r="G30" s="21">
        <f>E30+F30</f>
        <v>12335</v>
      </c>
      <c r="H30" s="62" t="s">
        <v>13</v>
      </c>
      <c r="I30" s="69">
        <v>6925</v>
      </c>
      <c r="J30" s="75">
        <v>5410</v>
      </c>
      <c r="K30" s="198">
        <v>12335</v>
      </c>
      <c r="L30" s="120"/>
      <c r="M30" s="15">
        <v>6925</v>
      </c>
      <c r="N30" s="75">
        <v>5410</v>
      </c>
      <c r="O30" s="198">
        <f>L30+M30+N30</f>
        <v>12335</v>
      </c>
      <c r="P30" s="162"/>
      <c r="Q30" s="161">
        <v>6925</v>
      </c>
      <c r="R30" s="219">
        <v>5410</v>
      </c>
      <c r="S30" s="201">
        <f>Q30+R30</f>
        <v>12335</v>
      </c>
      <c r="T30" s="162"/>
      <c r="U30" s="161">
        <v>6925</v>
      </c>
      <c r="V30" s="219">
        <v>5410</v>
      </c>
      <c r="W30" s="201">
        <v>12335</v>
      </c>
    </row>
    <row r="31" spans="1:23" x14ac:dyDescent="0.25">
      <c r="A31" s="8"/>
      <c r="B31" s="13" t="s">
        <v>20</v>
      </c>
      <c r="C31" s="10"/>
      <c r="D31" s="9"/>
      <c r="E31" s="15">
        <v>58</v>
      </c>
      <c r="F31" s="15">
        <v>52</v>
      </c>
      <c r="G31" s="21">
        <f>E31+F31</f>
        <v>110</v>
      </c>
      <c r="H31" s="62" t="s">
        <v>13</v>
      </c>
      <c r="I31" s="69">
        <v>58</v>
      </c>
      <c r="J31" s="75">
        <v>52</v>
      </c>
      <c r="K31" s="198">
        <v>110</v>
      </c>
      <c r="L31" s="120"/>
      <c r="M31" s="15">
        <v>58</v>
      </c>
      <c r="N31" s="75">
        <v>52</v>
      </c>
      <c r="O31" s="198">
        <f>L31+M31+N31</f>
        <v>110</v>
      </c>
      <c r="P31" s="162"/>
      <c r="Q31" s="161">
        <v>58</v>
      </c>
      <c r="R31" s="219">
        <v>52</v>
      </c>
      <c r="S31" s="201">
        <f>Q31+R31</f>
        <v>110</v>
      </c>
      <c r="T31" s="162"/>
      <c r="U31" s="161">
        <v>58</v>
      </c>
      <c r="V31" s="219">
        <v>52</v>
      </c>
      <c r="W31" s="201">
        <v>110</v>
      </c>
    </row>
    <row r="32" spans="1:23" ht="92.4" x14ac:dyDescent="0.25">
      <c r="A32" s="8"/>
      <c r="B32" s="9" t="s">
        <v>35</v>
      </c>
      <c r="C32" s="10" t="s">
        <v>12</v>
      </c>
      <c r="D32" s="9" t="s">
        <v>676</v>
      </c>
      <c r="E32" s="15">
        <v>14</v>
      </c>
      <c r="F32" s="15" t="s">
        <v>36</v>
      </c>
      <c r="G32" s="21">
        <v>16</v>
      </c>
      <c r="H32" s="62" t="s">
        <v>10</v>
      </c>
      <c r="I32" s="69">
        <v>14</v>
      </c>
      <c r="J32" s="75" t="s">
        <v>36</v>
      </c>
      <c r="K32" s="198">
        <v>16</v>
      </c>
      <c r="L32" s="120"/>
      <c r="M32" s="15">
        <v>14</v>
      </c>
      <c r="N32" s="75" t="s">
        <v>889</v>
      </c>
      <c r="O32" s="198">
        <v>16</v>
      </c>
      <c r="P32" s="162">
        <v>0</v>
      </c>
      <c r="Q32" s="161">
        <v>14</v>
      </c>
      <c r="R32" s="219" t="s">
        <v>889</v>
      </c>
      <c r="S32" s="201">
        <v>16</v>
      </c>
      <c r="T32" s="162"/>
      <c r="U32" s="161">
        <v>14</v>
      </c>
      <c r="V32" s="219" t="s">
        <v>889</v>
      </c>
      <c r="W32" s="201">
        <v>16</v>
      </c>
    </row>
    <row r="33" spans="1:23" x14ac:dyDescent="0.25">
      <c r="A33" s="8"/>
      <c r="B33" s="9" t="s">
        <v>37</v>
      </c>
      <c r="C33" s="10" t="s">
        <v>12</v>
      </c>
      <c r="D33" s="9" t="s">
        <v>676</v>
      </c>
      <c r="E33" s="15">
        <v>0</v>
      </c>
      <c r="F33" s="15">
        <v>2</v>
      </c>
      <c r="G33" s="21">
        <v>2</v>
      </c>
      <c r="H33" s="62" t="s">
        <v>29</v>
      </c>
      <c r="I33" s="69">
        <v>0</v>
      </c>
      <c r="J33" s="75">
        <v>2</v>
      </c>
      <c r="K33" s="198">
        <v>2</v>
      </c>
      <c r="L33" s="120"/>
      <c r="M33" s="15">
        <v>0</v>
      </c>
      <c r="N33" s="75">
        <v>2</v>
      </c>
      <c r="O33" s="198">
        <f>L33+M33+N33</f>
        <v>2</v>
      </c>
      <c r="P33" s="162">
        <v>0</v>
      </c>
      <c r="Q33" s="161">
        <v>0</v>
      </c>
      <c r="R33" s="219">
        <v>2</v>
      </c>
      <c r="S33" s="201">
        <v>2</v>
      </c>
      <c r="T33" s="162"/>
      <c r="U33" s="161">
        <v>0</v>
      </c>
      <c r="V33" s="219">
        <v>2</v>
      </c>
      <c r="W33" s="201">
        <v>2</v>
      </c>
    </row>
    <row r="34" spans="1:23" ht="26.4" x14ac:dyDescent="0.25">
      <c r="A34" s="8"/>
      <c r="B34" s="9" t="s">
        <v>38</v>
      </c>
      <c r="C34" s="10" t="s">
        <v>9</v>
      </c>
      <c r="D34" s="9" t="s">
        <v>676</v>
      </c>
      <c r="E34" s="22" t="s">
        <v>32</v>
      </c>
      <c r="F34" s="15">
        <v>15.125999999999999</v>
      </c>
      <c r="G34" s="21">
        <v>15.125999999999999</v>
      </c>
      <c r="H34" s="63"/>
      <c r="I34" s="71">
        <v>16.8</v>
      </c>
      <c r="J34" s="221" t="s">
        <v>32</v>
      </c>
      <c r="K34" s="199">
        <v>16.8</v>
      </c>
      <c r="L34" s="120"/>
      <c r="M34" s="15">
        <v>16.8</v>
      </c>
      <c r="N34" s="74">
        <v>15.125999999999999</v>
      </c>
      <c r="O34" s="198">
        <f>L34+M34+N34</f>
        <v>31.926000000000002</v>
      </c>
      <c r="P34" s="222" t="s">
        <v>890</v>
      </c>
      <c r="Q34" s="161">
        <v>16.8</v>
      </c>
      <c r="R34" s="164">
        <v>15.125999999999999</v>
      </c>
      <c r="S34" s="201">
        <f>Q34+R34</f>
        <v>31.926000000000002</v>
      </c>
      <c r="T34" s="222"/>
      <c r="U34" s="161"/>
      <c r="V34" s="164"/>
      <c r="W34" s="201"/>
    </row>
    <row r="35" spans="1:23" x14ac:dyDescent="0.25">
      <c r="A35" s="8"/>
      <c r="B35" s="13" t="s">
        <v>39</v>
      </c>
      <c r="C35" s="10"/>
      <c r="D35" s="9"/>
      <c r="E35" s="22" t="s">
        <v>32</v>
      </c>
      <c r="F35" s="22" t="s">
        <v>32</v>
      </c>
      <c r="G35" s="22" t="s">
        <v>32</v>
      </c>
      <c r="H35" s="63"/>
      <c r="I35" s="270" t="s">
        <v>32</v>
      </c>
      <c r="J35" s="271" t="s">
        <v>32</v>
      </c>
      <c r="K35" s="272" t="s">
        <v>32</v>
      </c>
      <c r="L35" s="122"/>
      <c r="M35" s="22" t="s">
        <v>890</v>
      </c>
      <c r="N35" s="74" t="s">
        <v>890</v>
      </c>
      <c r="O35" s="200"/>
      <c r="P35" s="222" t="s">
        <v>890</v>
      </c>
      <c r="Q35" s="163" t="s">
        <v>890</v>
      </c>
      <c r="R35" s="164" t="s">
        <v>890</v>
      </c>
      <c r="S35" s="202"/>
      <c r="T35" s="222"/>
      <c r="U35" s="163"/>
      <c r="V35" s="164"/>
      <c r="W35" s="202"/>
    </row>
    <row r="36" spans="1:23" x14ac:dyDescent="0.25">
      <c r="A36" s="8"/>
      <c r="B36" s="13" t="s">
        <v>40</v>
      </c>
      <c r="C36" s="10"/>
      <c r="D36" s="9"/>
      <c r="E36" s="22" t="s">
        <v>32</v>
      </c>
      <c r="F36" s="22" t="s">
        <v>32</v>
      </c>
      <c r="G36" s="22" t="s">
        <v>32</v>
      </c>
      <c r="H36" s="63"/>
      <c r="I36" s="270" t="s">
        <v>32</v>
      </c>
      <c r="J36" s="271" t="s">
        <v>32</v>
      </c>
      <c r="K36" s="272" t="s">
        <v>32</v>
      </c>
      <c r="L36" s="122"/>
      <c r="M36" s="22" t="s">
        <v>890</v>
      </c>
      <c r="N36" s="74" t="s">
        <v>890</v>
      </c>
      <c r="O36" s="200"/>
      <c r="P36" s="222" t="s">
        <v>890</v>
      </c>
      <c r="Q36" s="163" t="s">
        <v>890</v>
      </c>
      <c r="R36" s="164" t="s">
        <v>890</v>
      </c>
      <c r="S36" s="202"/>
      <c r="T36" s="222"/>
      <c r="U36" s="163"/>
      <c r="V36" s="164"/>
      <c r="W36" s="202"/>
    </row>
    <row r="37" spans="1:23" x14ac:dyDescent="0.25">
      <c r="A37" s="346" t="s">
        <v>41</v>
      </c>
      <c r="B37" s="346"/>
      <c r="C37" s="346"/>
      <c r="D37" s="346"/>
      <c r="E37" s="346"/>
      <c r="F37" s="346"/>
      <c r="G37" s="346"/>
      <c r="H37" s="347"/>
      <c r="I37" s="260"/>
      <c r="J37" s="261"/>
      <c r="K37" s="262"/>
      <c r="L37" s="119"/>
      <c r="M37" s="56"/>
      <c r="N37" s="68"/>
      <c r="O37" s="197"/>
      <c r="P37" s="67"/>
      <c r="Q37" s="56"/>
      <c r="R37" s="68"/>
      <c r="S37" s="197"/>
      <c r="T37" s="67"/>
      <c r="U37" s="56"/>
      <c r="V37" s="68"/>
      <c r="W37" s="197"/>
    </row>
    <row r="38" spans="1:23" x14ac:dyDescent="0.25">
      <c r="A38" s="8"/>
      <c r="B38" s="9" t="s">
        <v>42</v>
      </c>
      <c r="C38" s="10" t="s">
        <v>43</v>
      </c>
      <c r="D38" s="9" t="s">
        <v>44</v>
      </c>
      <c r="E38" s="12"/>
      <c r="F38" s="12"/>
      <c r="G38" s="23"/>
      <c r="H38" s="63"/>
      <c r="I38" s="259"/>
      <c r="J38" s="72"/>
      <c r="K38" s="199"/>
      <c r="L38" s="121"/>
      <c r="M38" s="12"/>
      <c r="N38" s="221"/>
      <c r="O38" s="199"/>
      <c r="P38" s="71"/>
      <c r="Q38" s="12"/>
      <c r="R38" s="221"/>
      <c r="S38" s="199"/>
      <c r="T38" s="71"/>
      <c r="U38" s="12"/>
      <c r="V38" s="221"/>
      <c r="W38" s="199"/>
    </row>
    <row r="39" spans="1:23" ht="26.4" x14ac:dyDescent="0.25">
      <c r="A39" s="8"/>
      <c r="B39" s="13" t="s">
        <v>45</v>
      </c>
      <c r="C39" s="10"/>
      <c r="D39" s="9"/>
      <c r="E39" s="12"/>
      <c r="F39" s="12"/>
      <c r="G39" s="27">
        <v>26859</v>
      </c>
      <c r="H39" s="62" t="s">
        <v>29</v>
      </c>
      <c r="I39" s="69"/>
      <c r="J39" s="75"/>
      <c r="K39" s="209"/>
      <c r="L39" s="121"/>
      <c r="M39" s="12"/>
      <c r="N39" s="221"/>
      <c r="O39" s="203">
        <v>26298</v>
      </c>
      <c r="P39" s="71"/>
      <c r="Q39" s="12"/>
      <c r="R39" s="221"/>
      <c r="S39" s="203">
        <v>26714</v>
      </c>
      <c r="T39" s="71"/>
      <c r="U39" s="12"/>
      <c r="V39" s="221"/>
      <c r="W39" s="203">
        <v>27134</v>
      </c>
    </row>
    <row r="40" spans="1:23" ht="26.4" x14ac:dyDescent="0.25">
      <c r="A40" s="8"/>
      <c r="B40" s="13" t="s">
        <v>46</v>
      </c>
      <c r="C40" s="10"/>
      <c r="D40" s="9"/>
      <c r="E40" s="12"/>
      <c r="F40" s="12"/>
      <c r="G40" s="27">
        <v>14259</v>
      </c>
      <c r="H40" s="62" t="s">
        <v>29</v>
      </c>
      <c r="I40" s="69"/>
      <c r="J40" s="75"/>
      <c r="K40" s="209"/>
      <c r="L40" s="121"/>
      <c r="M40" s="12"/>
      <c r="N40" s="221"/>
      <c r="O40" s="203">
        <v>14062</v>
      </c>
      <c r="P40" s="71"/>
      <c r="Q40" s="12"/>
      <c r="R40" s="221"/>
      <c r="S40" s="203">
        <v>14201</v>
      </c>
      <c r="T40" s="71"/>
      <c r="U40" s="12"/>
      <c r="V40" s="221"/>
      <c r="W40" s="203">
        <v>14571</v>
      </c>
    </row>
    <row r="41" spans="1:23" ht="26.4" x14ac:dyDescent="0.25">
      <c r="A41" s="8"/>
      <c r="B41" s="13" t="s">
        <v>47</v>
      </c>
      <c r="C41" s="10"/>
      <c r="D41" s="9"/>
      <c r="E41" s="12"/>
      <c r="F41" s="12"/>
      <c r="G41" s="27">
        <v>13237</v>
      </c>
      <c r="H41" s="62" t="s">
        <v>29</v>
      </c>
      <c r="I41" s="69"/>
      <c r="J41" s="75"/>
      <c r="K41" s="209"/>
      <c r="L41" s="121"/>
      <c r="M41" s="12"/>
      <c r="N41" s="221"/>
      <c r="O41" s="203">
        <v>13491</v>
      </c>
      <c r="P41" s="71"/>
      <c r="Q41" s="12"/>
      <c r="R41" s="221"/>
      <c r="S41" s="203">
        <v>13720.25</v>
      </c>
      <c r="T41" s="71"/>
      <c r="U41" s="12"/>
      <c r="V41" s="221"/>
      <c r="W41" s="203">
        <v>13904</v>
      </c>
    </row>
    <row r="42" spans="1:23" x14ac:dyDescent="0.25">
      <c r="A42" s="8"/>
      <c r="B42" s="9" t="s">
        <v>48</v>
      </c>
      <c r="C42" s="10" t="s">
        <v>9</v>
      </c>
      <c r="D42" s="9" t="s">
        <v>676</v>
      </c>
      <c r="E42" s="15">
        <v>151</v>
      </c>
      <c r="F42" s="15">
        <v>162.44999999999999</v>
      </c>
      <c r="G42" s="21">
        <v>313.02</v>
      </c>
      <c r="H42" s="62" t="s">
        <v>13</v>
      </c>
      <c r="I42" s="69"/>
      <c r="J42" s="75"/>
      <c r="K42" s="209"/>
      <c r="L42" s="120"/>
      <c r="M42" s="15"/>
      <c r="N42" s="75"/>
      <c r="O42" s="198"/>
      <c r="P42" s="162">
        <v>47.472000000000001</v>
      </c>
      <c r="Q42" s="161">
        <v>113.31100000000001</v>
      </c>
      <c r="R42" s="219">
        <v>182.375</v>
      </c>
      <c r="S42" s="249">
        <v>343.15800000000002</v>
      </c>
      <c r="T42" s="162">
        <v>47.472000000000001</v>
      </c>
      <c r="U42" s="161">
        <v>113.3</v>
      </c>
      <c r="V42" s="219">
        <v>182.375</v>
      </c>
      <c r="W42" s="249">
        <v>343.19</v>
      </c>
    </row>
    <row r="43" spans="1:23" x14ac:dyDescent="0.25">
      <c r="A43" s="8"/>
      <c r="B43" s="13" t="s">
        <v>49</v>
      </c>
      <c r="C43" s="10"/>
      <c r="D43" s="9"/>
      <c r="E43" s="15">
        <v>50.2</v>
      </c>
      <c r="F43" s="15">
        <v>63.38</v>
      </c>
      <c r="G43" s="21">
        <v>113.58</v>
      </c>
      <c r="H43" s="62" t="s">
        <v>13</v>
      </c>
      <c r="I43" s="69"/>
      <c r="J43" s="75"/>
      <c r="K43" s="198">
        <v>23756</v>
      </c>
      <c r="L43" s="120"/>
      <c r="M43" s="15"/>
      <c r="N43" s="75"/>
      <c r="O43" s="198"/>
      <c r="P43" s="162">
        <v>21.87</v>
      </c>
      <c r="Q43" s="161">
        <v>42.177</v>
      </c>
      <c r="R43" s="219">
        <v>83.87</v>
      </c>
      <c r="S43" s="249">
        <v>147.917</v>
      </c>
      <c r="T43" s="162">
        <v>21.87</v>
      </c>
      <c r="U43" s="161">
        <v>50.46</v>
      </c>
      <c r="V43" s="219">
        <v>83.87</v>
      </c>
      <c r="W43" s="249">
        <v>156.19999999999999</v>
      </c>
    </row>
    <row r="44" spans="1:23" x14ac:dyDescent="0.25">
      <c r="A44" s="8"/>
      <c r="B44" s="13" t="s">
        <v>50</v>
      </c>
      <c r="C44" s="10"/>
      <c r="D44" s="9"/>
      <c r="E44" s="15">
        <v>97.56</v>
      </c>
      <c r="F44" s="15">
        <v>99.07</v>
      </c>
      <c r="G44" s="21">
        <v>196.63</v>
      </c>
      <c r="H44" s="62" t="s">
        <v>29</v>
      </c>
      <c r="I44" s="69"/>
      <c r="J44" s="75"/>
      <c r="K44" s="198">
        <v>13900</v>
      </c>
      <c r="L44" s="120"/>
      <c r="M44" s="15"/>
      <c r="N44" s="75"/>
      <c r="O44" s="198"/>
      <c r="P44" s="162">
        <v>21.26</v>
      </c>
      <c r="Q44" s="161">
        <v>70.176000000000002</v>
      </c>
      <c r="R44" s="219">
        <v>95.933000000000007</v>
      </c>
      <c r="S44" s="249">
        <v>187.369</v>
      </c>
      <c r="T44" s="162">
        <v>21.26</v>
      </c>
      <c r="U44" s="161">
        <v>61.89</v>
      </c>
      <c r="V44" s="219">
        <v>95.933000000000007</v>
      </c>
      <c r="W44" s="249">
        <v>179.1</v>
      </c>
    </row>
    <row r="45" spans="1:23" x14ac:dyDescent="0.25">
      <c r="A45" s="8"/>
      <c r="B45" s="13" t="s">
        <v>51</v>
      </c>
      <c r="C45" s="10"/>
      <c r="D45" s="9"/>
      <c r="E45" s="15">
        <v>2.81</v>
      </c>
      <c r="F45" s="15">
        <v>0</v>
      </c>
      <c r="G45" s="21">
        <v>2.81</v>
      </c>
      <c r="H45" s="62" t="s">
        <v>13</v>
      </c>
      <c r="I45" s="69"/>
      <c r="J45" s="75"/>
      <c r="K45" s="198">
        <v>12949</v>
      </c>
      <c r="L45" s="120"/>
      <c r="M45" s="15"/>
      <c r="N45" s="75"/>
      <c r="O45" s="198"/>
      <c r="P45" s="162">
        <v>4.3419999999999996</v>
      </c>
      <c r="Q45" s="161">
        <v>0.95799999999999996</v>
      </c>
      <c r="R45" s="219">
        <v>2.5720000000000001</v>
      </c>
      <c r="S45" s="249">
        <v>7.8719999999999999</v>
      </c>
      <c r="T45" s="162">
        <v>4.3419999999999996</v>
      </c>
      <c r="U45" s="161">
        <v>0.95799999999999996</v>
      </c>
      <c r="V45" s="219">
        <v>2.5720000000000001</v>
      </c>
      <c r="W45" s="249">
        <v>7.8719999999999999</v>
      </c>
    </row>
    <row r="46" spans="1:23" x14ac:dyDescent="0.25">
      <c r="A46" s="8"/>
      <c r="B46" s="9" t="s">
        <v>52</v>
      </c>
      <c r="C46" s="10" t="s">
        <v>9</v>
      </c>
      <c r="D46" s="9" t="s">
        <v>676</v>
      </c>
      <c r="E46" s="12"/>
      <c r="F46" s="12"/>
      <c r="G46" s="23"/>
      <c r="H46" s="63"/>
      <c r="I46" s="259">
        <v>151</v>
      </c>
      <c r="J46" s="72">
        <v>162.44999999999999</v>
      </c>
      <c r="K46" s="266">
        <v>313.45</v>
      </c>
      <c r="L46" s="121"/>
      <c r="M46" s="12"/>
      <c r="N46" s="221"/>
      <c r="O46" s="199"/>
      <c r="P46" s="165"/>
      <c r="Q46" s="166"/>
      <c r="R46" s="184"/>
      <c r="S46" s="204">
        <v>45530</v>
      </c>
      <c r="T46" s="165"/>
      <c r="U46" s="166"/>
      <c r="V46" s="184"/>
      <c r="W46" s="204">
        <v>45530</v>
      </c>
    </row>
    <row r="47" spans="1:23" x14ac:dyDescent="0.25">
      <c r="A47" s="8"/>
      <c r="B47" s="13" t="s">
        <v>53</v>
      </c>
      <c r="C47" s="10"/>
      <c r="D47" s="9"/>
      <c r="E47" s="15">
        <v>24.9</v>
      </c>
      <c r="F47" s="15">
        <v>10.27</v>
      </c>
      <c r="G47" s="21">
        <v>35.17</v>
      </c>
      <c r="H47" s="62" t="s">
        <v>13</v>
      </c>
      <c r="I47" s="69">
        <v>50.2</v>
      </c>
      <c r="J47" s="75">
        <v>62.877000000000002</v>
      </c>
      <c r="K47" s="209">
        <v>113.077</v>
      </c>
      <c r="L47" s="120"/>
      <c r="M47" s="15"/>
      <c r="N47" s="75"/>
      <c r="O47" s="198"/>
      <c r="P47" s="162"/>
      <c r="Q47" s="161"/>
      <c r="R47" s="219"/>
      <c r="S47" s="205">
        <v>45530</v>
      </c>
      <c r="T47" s="162"/>
      <c r="U47" s="161"/>
      <c r="V47" s="219"/>
      <c r="W47" s="205">
        <v>45530</v>
      </c>
    </row>
    <row r="48" spans="1:23" x14ac:dyDescent="0.25">
      <c r="A48" s="8"/>
      <c r="B48" s="13" t="s">
        <v>54</v>
      </c>
      <c r="C48" s="10"/>
      <c r="D48" s="9"/>
      <c r="E48" s="22" t="s">
        <v>32</v>
      </c>
      <c r="F48" s="15">
        <v>10.27</v>
      </c>
      <c r="G48" s="21">
        <v>10.27</v>
      </c>
      <c r="H48" s="62" t="s">
        <v>13</v>
      </c>
      <c r="I48" s="69">
        <v>97.56</v>
      </c>
      <c r="J48" s="75">
        <v>99.07</v>
      </c>
      <c r="K48" s="209">
        <v>196.63</v>
      </c>
      <c r="L48" s="120"/>
      <c r="M48" s="15"/>
      <c r="N48" s="75"/>
      <c r="O48" s="200"/>
      <c r="P48" s="162"/>
      <c r="Q48" s="161"/>
      <c r="R48" s="219"/>
      <c r="S48" s="299">
        <v>45465</v>
      </c>
      <c r="T48" s="162"/>
      <c r="U48" s="161"/>
      <c r="V48" s="219"/>
      <c r="W48" s="299">
        <v>45465</v>
      </c>
    </row>
    <row r="49" spans="1:23" ht="26.4" x14ac:dyDescent="0.25">
      <c r="A49" s="8"/>
      <c r="B49" s="9" t="s">
        <v>55</v>
      </c>
      <c r="C49" s="10" t="s">
        <v>9</v>
      </c>
      <c r="D49" s="9" t="s">
        <v>676</v>
      </c>
      <c r="E49" s="12"/>
      <c r="F49" s="12"/>
      <c r="G49" s="23"/>
      <c r="H49" s="63"/>
      <c r="I49" s="259">
        <v>2.81</v>
      </c>
      <c r="J49" s="72">
        <v>0.503</v>
      </c>
      <c r="K49" s="199">
        <v>3.3130000000000002</v>
      </c>
      <c r="L49" s="121"/>
      <c r="M49" s="12"/>
      <c r="N49" s="221"/>
      <c r="O49" s="199"/>
      <c r="P49" s="165"/>
      <c r="Q49" s="166"/>
      <c r="R49" s="184"/>
      <c r="S49" s="206" t="s">
        <v>954</v>
      </c>
      <c r="T49" s="165"/>
      <c r="U49" s="166"/>
      <c r="V49" s="184"/>
      <c r="W49" s="206" t="s">
        <v>954</v>
      </c>
    </row>
    <row r="50" spans="1:23" x14ac:dyDescent="0.25">
      <c r="A50" s="8"/>
      <c r="B50" s="13" t="s">
        <v>53</v>
      </c>
      <c r="C50" s="10"/>
      <c r="D50" s="9"/>
      <c r="E50" s="15">
        <v>16.899999999999999</v>
      </c>
      <c r="F50" s="15">
        <v>3.33</v>
      </c>
      <c r="G50" s="21">
        <v>20.23</v>
      </c>
      <c r="H50" s="62" t="s">
        <v>13</v>
      </c>
      <c r="I50" s="69"/>
      <c r="J50" s="75"/>
      <c r="K50" s="209"/>
      <c r="L50" s="120"/>
      <c r="M50" s="15"/>
      <c r="N50" s="75"/>
      <c r="O50" s="198"/>
      <c r="P50" s="162"/>
      <c r="Q50" s="161"/>
      <c r="R50" s="219"/>
      <c r="S50" s="205">
        <v>45481</v>
      </c>
      <c r="T50" s="162"/>
      <c r="U50" s="161"/>
      <c r="V50" s="219"/>
      <c r="W50" s="205">
        <v>45481</v>
      </c>
    </row>
    <row r="51" spans="1:23" x14ac:dyDescent="0.25">
      <c r="A51" s="8"/>
      <c r="B51" s="13" t="s">
        <v>54</v>
      </c>
      <c r="C51" s="10"/>
      <c r="D51" s="9"/>
      <c r="E51" s="22" t="s">
        <v>32</v>
      </c>
      <c r="F51" s="15">
        <v>3.33</v>
      </c>
      <c r="G51" s="21">
        <v>3.33</v>
      </c>
      <c r="H51" s="62" t="s">
        <v>13</v>
      </c>
      <c r="I51" s="69">
        <v>24.9</v>
      </c>
      <c r="J51" s="75">
        <v>10.773</v>
      </c>
      <c r="K51" s="198">
        <v>35.673000000000002</v>
      </c>
      <c r="L51" s="120"/>
      <c r="M51" s="15"/>
      <c r="N51" s="75"/>
      <c r="O51" s="200"/>
      <c r="P51" s="162"/>
      <c r="Q51" s="161"/>
      <c r="R51" s="219"/>
      <c r="S51" s="202"/>
      <c r="T51" s="162"/>
      <c r="U51" s="161"/>
      <c r="V51" s="219"/>
      <c r="W51" s="202"/>
    </row>
    <row r="52" spans="1:23" ht="26.4" x14ac:dyDescent="0.25">
      <c r="A52" s="8"/>
      <c r="B52" s="9" t="s">
        <v>56</v>
      </c>
      <c r="C52" s="10" t="s">
        <v>12</v>
      </c>
      <c r="D52" s="9" t="s">
        <v>676</v>
      </c>
      <c r="E52" s="15">
        <v>3</v>
      </c>
      <c r="F52" s="15">
        <v>0</v>
      </c>
      <c r="G52" s="21">
        <v>3</v>
      </c>
      <c r="H52" s="62" t="s">
        <v>13</v>
      </c>
      <c r="I52" s="69" t="s">
        <v>32</v>
      </c>
      <c r="J52" s="75"/>
      <c r="K52" s="209"/>
      <c r="L52" s="120"/>
      <c r="M52" s="15"/>
      <c r="N52" s="75"/>
      <c r="O52" s="198"/>
      <c r="P52" s="162"/>
      <c r="Q52" s="161"/>
      <c r="R52" s="219"/>
      <c r="S52" s="201" t="s">
        <v>955</v>
      </c>
      <c r="T52" s="162">
        <v>2</v>
      </c>
      <c r="U52" s="161">
        <v>2</v>
      </c>
      <c r="V52" s="219">
        <v>1</v>
      </c>
      <c r="W52" s="201">
        <v>5</v>
      </c>
    </row>
    <row r="53" spans="1:23" ht="134.25" customHeight="1" x14ac:dyDescent="0.25">
      <c r="A53" s="8"/>
      <c r="B53" s="9" t="s">
        <v>57</v>
      </c>
      <c r="C53" s="10" t="s">
        <v>12</v>
      </c>
      <c r="D53" s="9" t="s">
        <v>638</v>
      </c>
      <c r="E53" s="15" t="s">
        <v>58</v>
      </c>
      <c r="F53" s="15" t="s">
        <v>59</v>
      </c>
      <c r="G53" s="21">
        <v>9</v>
      </c>
      <c r="H53" s="62" t="s">
        <v>13</v>
      </c>
      <c r="I53" s="69"/>
      <c r="J53" s="75"/>
      <c r="K53" s="209"/>
      <c r="L53" s="120"/>
      <c r="M53" s="15" t="s">
        <v>58</v>
      </c>
      <c r="N53" s="75" t="s">
        <v>59</v>
      </c>
      <c r="O53" s="198">
        <v>9</v>
      </c>
      <c r="P53" s="162"/>
      <c r="Q53" s="15" t="s">
        <v>58</v>
      </c>
      <c r="R53" s="75" t="s">
        <v>59</v>
      </c>
      <c r="S53" s="198">
        <v>9</v>
      </c>
      <c r="T53" s="162"/>
      <c r="U53" s="311" t="s">
        <v>58</v>
      </c>
      <c r="V53" s="312" t="s">
        <v>59</v>
      </c>
      <c r="W53" s="198">
        <v>9</v>
      </c>
    </row>
    <row r="54" spans="1:23" x14ac:dyDescent="0.25">
      <c r="A54" s="8"/>
      <c r="B54" s="9" t="s">
        <v>60</v>
      </c>
      <c r="C54" s="10" t="s">
        <v>12</v>
      </c>
      <c r="D54" s="9" t="s">
        <v>676</v>
      </c>
      <c r="E54" s="15">
        <v>0</v>
      </c>
      <c r="F54" s="15">
        <v>0</v>
      </c>
      <c r="G54" s="21">
        <v>0</v>
      </c>
      <c r="H54" s="62" t="s">
        <v>13</v>
      </c>
      <c r="I54" s="69">
        <v>16.899999999999999</v>
      </c>
      <c r="J54" s="75">
        <v>3.33</v>
      </c>
      <c r="K54" s="198">
        <v>20.229999999999997</v>
      </c>
      <c r="L54" s="120"/>
      <c r="M54" s="15">
        <v>0</v>
      </c>
      <c r="N54" s="75">
        <v>0</v>
      </c>
      <c r="O54" s="198">
        <v>0</v>
      </c>
      <c r="P54" s="162"/>
      <c r="Q54" s="161"/>
      <c r="R54" s="219"/>
      <c r="S54" s="201" t="s">
        <v>955</v>
      </c>
      <c r="T54" s="162"/>
      <c r="U54" s="161"/>
      <c r="V54" s="219"/>
      <c r="W54" s="201"/>
    </row>
    <row r="55" spans="1:23" x14ac:dyDescent="0.25">
      <c r="A55" s="8"/>
      <c r="B55" s="9" t="s">
        <v>61</v>
      </c>
      <c r="C55" s="10" t="s">
        <v>12</v>
      </c>
      <c r="D55" s="9" t="s">
        <v>676</v>
      </c>
      <c r="E55" s="15">
        <v>1</v>
      </c>
      <c r="F55" s="15">
        <v>0</v>
      </c>
      <c r="G55" s="21">
        <v>1</v>
      </c>
      <c r="H55" s="62" t="s">
        <v>13</v>
      </c>
      <c r="I55" s="69" t="s">
        <v>32</v>
      </c>
      <c r="J55" s="75">
        <v>3.33</v>
      </c>
      <c r="K55" s="209"/>
      <c r="L55" s="120"/>
      <c r="M55" s="15">
        <v>1</v>
      </c>
      <c r="N55" s="75">
        <v>1</v>
      </c>
      <c r="O55" s="198">
        <v>2</v>
      </c>
      <c r="P55" s="69"/>
      <c r="Q55" s="15">
        <v>1</v>
      </c>
      <c r="R55" s="75">
        <v>1</v>
      </c>
      <c r="S55" s="198">
        <v>2</v>
      </c>
      <c r="T55" s="69"/>
      <c r="U55" s="15">
        <v>1</v>
      </c>
      <c r="V55" s="75">
        <v>1</v>
      </c>
      <c r="W55" s="198">
        <v>2</v>
      </c>
    </row>
    <row r="56" spans="1:23" ht="39.6" x14ac:dyDescent="0.25">
      <c r="A56" s="8"/>
      <c r="B56" s="9" t="s">
        <v>62</v>
      </c>
      <c r="C56" s="10" t="s">
        <v>12</v>
      </c>
      <c r="D56" s="9" t="s">
        <v>676</v>
      </c>
      <c r="E56" s="15" t="s">
        <v>63</v>
      </c>
      <c r="F56" s="15">
        <v>6</v>
      </c>
      <c r="G56" s="21">
        <v>10</v>
      </c>
      <c r="H56" s="62" t="s">
        <v>13</v>
      </c>
      <c r="I56" s="69">
        <v>3</v>
      </c>
      <c r="J56" s="75">
        <v>0</v>
      </c>
      <c r="K56" s="198">
        <v>3</v>
      </c>
      <c r="L56" s="120"/>
      <c r="M56" s="15" t="s">
        <v>63</v>
      </c>
      <c r="N56" s="75">
        <v>6</v>
      </c>
      <c r="O56" s="198">
        <v>10</v>
      </c>
      <c r="P56" s="69" t="s">
        <v>63</v>
      </c>
      <c r="Q56" s="15"/>
      <c r="R56" s="75">
        <v>6</v>
      </c>
      <c r="S56" s="198">
        <v>10</v>
      </c>
      <c r="T56" s="69"/>
      <c r="U56" s="15">
        <v>19</v>
      </c>
      <c r="V56" s="75">
        <v>16</v>
      </c>
      <c r="W56" s="198">
        <v>35</v>
      </c>
    </row>
    <row r="57" spans="1:23" ht="33" customHeight="1" x14ac:dyDescent="0.25">
      <c r="A57" s="8"/>
      <c r="B57" s="9" t="s">
        <v>64</v>
      </c>
      <c r="C57" s="10" t="s">
        <v>12</v>
      </c>
      <c r="D57" s="9" t="s">
        <v>65</v>
      </c>
      <c r="E57" s="12"/>
      <c r="F57" s="12"/>
      <c r="G57" s="23"/>
      <c r="H57" s="63"/>
      <c r="I57" s="71" t="s">
        <v>58</v>
      </c>
      <c r="J57" s="221" t="s">
        <v>59</v>
      </c>
      <c r="K57" s="199">
        <v>9</v>
      </c>
      <c r="L57" s="121"/>
      <c r="M57" s="12"/>
      <c r="N57" s="221"/>
      <c r="O57" s="199"/>
      <c r="P57" s="71"/>
      <c r="Q57" s="12"/>
      <c r="R57" s="221"/>
      <c r="S57" s="199"/>
      <c r="T57" s="71"/>
      <c r="U57" s="12"/>
      <c r="V57" s="221"/>
      <c r="W57" s="199"/>
    </row>
    <row r="58" spans="1:23" x14ac:dyDescent="0.25">
      <c r="A58" s="8"/>
      <c r="B58" s="13" t="s">
        <v>66</v>
      </c>
      <c r="C58" s="10"/>
      <c r="D58" s="9"/>
      <c r="E58" s="15">
        <v>10</v>
      </c>
      <c r="F58" s="15">
        <v>2</v>
      </c>
      <c r="G58" s="21">
        <v>12</v>
      </c>
      <c r="H58" s="62" t="s">
        <v>13</v>
      </c>
      <c r="I58" s="69">
        <v>0</v>
      </c>
      <c r="J58" s="75">
        <v>0</v>
      </c>
      <c r="K58" s="198">
        <v>0</v>
      </c>
      <c r="L58" s="120"/>
      <c r="M58" s="15"/>
      <c r="N58" s="75"/>
      <c r="O58" s="198"/>
      <c r="P58" s="69"/>
      <c r="Q58" s="15">
        <v>6</v>
      </c>
      <c r="R58" s="75">
        <v>4</v>
      </c>
      <c r="S58" s="198">
        <v>310</v>
      </c>
      <c r="T58" s="69"/>
      <c r="U58" s="15"/>
      <c r="V58" s="75"/>
      <c r="W58" s="198"/>
    </row>
    <row r="59" spans="1:23" x14ac:dyDescent="0.25">
      <c r="A59" s="8"/>
      <c r="B59" s="13" t="s">
        <v>67</v>
      </c>
      <c r="C59" s="10"/>
      <c r="D59" s="9"/>
      <c r="E59" s="15" t="s">
        <v>68</v>
      </c>
      <c r="F59" s="15">
        <v>1</v>
      </c>
      <c r="G59" s="21">
        <v>1</v>
      </c>
      <c r="H59" s="62" t="s">
        <v>10</v>
      </c>
      <c r="I59" s="69">
        <v>1</v>
      </c>
      <c r="J59" s="75">
        <v>0</v>
      </c>
      <c r="K59" s="198">
        <v>1</v>
      </c>
      <c r="L59" s="123"/>
      <c r="M59" s="223"/>
      <c r="N59" s="75"/>
      <c r="O59" s="198"/>
      <c r="P59" s="76"/>
      <c r="Q59" s="223"/>
      <c r="R59" s="75">
        <v>1</v>
      </c>
      <c r="S59" s="198">
        <v>1</v>
      </c>
      <c r="T59" s="76"/>
      <c r="U59" s="223"/>
      <c r="V59" s="75"/>
      <c r="W59" s="198"/>
    </row>
    <row r="60" spans="1:23" ht="39.6" x14ac:dyDescent="0.25">
      <c r="A60" s="8"/>
      <c r="B60" s="9" t="s">
        <v>69</v>
      </c>
      <c r="C60" s="10" t="s">
        <v>12</v>
      </c>
      <c r="D60" s="9" t="s">
        <v>65</v>
      </c>
      <c r="E60" s="12"/>
      <c r="F60" s="12"/>
      <c r="G60" s="23"/>
      <c r="H60" s="63"/>
      <c r="I60" s="71" t="s">
        <v>63</v>
      </c>
      <c r="J60" s="221">
        <v>6</v>
      </c>
      <c r="K60" s="199">
        <v>10</v>
      </c>
      <c r="L60" s="121"/>
      <c r="M60" s="12"/>
      <c r="N60" s="221"/>
      <c r="O60" s="199"/>
      <c r="P60" s="71"/>
      <c r="Q60" s="12"/>
      <c r="R60" s="221"/>
      <c r="S60" s="199"/>
      <c r="T60" s="71"/>
      <c r="U60" s="12"/>
      <c r="V60" s="221"/>
      <c r="W60" s="199"/>
    </row>
    <row r="61" spans="1:23" x14ac:dyDescent="0.25">
      <c r="A61" s="8"/>
      <c r="B61" s="13" t="s">
        <v>66</v>
      </c>
      <c r="C61" s="10"/>
      <c r="D61" s="9"/>
      <c r="E61" s="20">
        <v>883566</v>
      </c>
      <c r="F61" s="22" t="s">
        <v>32</v>
      </c>
      <c r="G61" s="22" t="s">
        <v>32</v>
      </c>
      <c r="H61" s="62" t="s">
        <v>13</v>
      </c>
      <c r="I61" s="69"/>
      <c r="J61" s="75"/>
      <c r="K61" s="209"/>
      <c r="L61" s="122"/>
      <c r="M61" s="22"/>
      <c r="N61" s="74"/>
      <c r="O61" s="200"/>
      <c r="P61" s="73"/>
      <c r="Q61" s="22"/>
      <c r="R61" s="74"/>
      <c r="S61" s="200"/>
      <c r="T61" s="73"/>
      <c r="U61" s="22"/>
      <c r="V61" s="74"/>
      <c r="W61" s="200"/>
    </row>
    <row r="62" spans="1:23" x14ac:dyDescent="0.25">
      <c r="A62" s="8"/>
      <c r="B62" s="13" t="s">
        <v>67</v>
      </c>
      <c r="C62" s="10"/>
      <c r="D62" s="9"/>
      <c r="E62" s="15" t="s">
        <v>68</v>
      </c>
      <c r="F62" s="22" t="s">
        <v>32</v>
      </c>
      <c r="G62" s="22" t="s">
        <v>32</v>
      </c>
      <c r="H62" s="62" t="s">
        <v>10</v>
      </c>
      <c r="I62" s="69">
        <v>10</v>
      </c>
      <c r="J62" s="75">
        <v>2</v>
      </c>
      <c r="K62" s="198">
        <v>12</v>
      </c>
      <c r="L62" s="122"/>
      <c r="M62" s="22"/>
      <c r="N62" s="74"/>
      <c r="O62" s="200"/>
      <c r="P62" s="73"/>
      <c r="Q62" s="22"/>
      <c r="R62" s="74"/>
      <c r="S62" s="200"/>
      <c r="T62" s="73"/>
      <c r="U62" s="22"/>
      <c r="V62" s="74"/>
      <c r="W62" s="200"/>
    </row>
    <row r="63" spans="1:23" ht="26.4" outlineLevel="1" x14ac:dyDescent="0.25">
      <c r="A63" s="8"/>
      <c r="B63" s="24" t="s">
        <v>70</v>
      </c>
      <c r="C63" s="25" t="s">
        <v>20</v>
      </c>
      <c r="D63" s="24" t="s">
        <v>26</v>
      </c>
      <c r="E63" s="12"/>
      <c r="F63" s="12"/>
      <c r="G63" s="23"/>
      <c r="H63" s="63"/>
      <c r="I63" s="259" t="s">
        <v>68</v>
      </c>
      <c r="J63" s="72">
        <v>1</v>
      </c>
      <c r="K63" s="199">
        <v>1</v>
      </c>
      <c r="L63" s="121"/>
      <c r="M63" s="12"/>
      <c r="N63" s="221"/>
      <c r="O63" s="199"/>
      <c r="P63" s="71"/>
      <c r="Q63" s="12"/>
      <c r="R63" s="221"/>
      <c r="S63" s="199"/>
      <c r="T63" s="71"/>
      <c r="U63" s="12"/>
      <c r="V63" s="221"/>
      <c r="W63" s="199"/>
    </row>
    <row r="64" spans="1:23" outlineLevel="1" x14ac:dyDescent="0.25">
      <c r="A64" s="8"/>
      <c r="B64" s="26" t="s">
        <v>27</v>
      </c>
      <c r="C64" s="10"/>
      <c r="D64" s="9"/>
      <c r="E64" s="15">
        <v>45.8</v>
      </c>
      <c r="F64" s="15">
        <v>44.7</v>
      </c>
      <c r="G64" s="21">
        <v>45.4</v>
      </c>
      <c r="H64" s="62" t="s">
        <v>13</v>
      </c>
      <c r="I64" s="69"/>
      <c r="J64" s="75"/>
      <c r="K64" s="209"/>
      <c r="L64" s="120"/>
      <c r="M64" s="15">
        <v>47</v>
      </c>
      <c r="N64" s="75">
        <v>42</v>
      </c>
      <c r="O64" s="198">
        <v>45</v>
      </c>
      <c r="P64" s="69"/>
      <c r="Q64" s="15">
        <v>47</v>
      </c>
      <c r="R64" s="75">
        <v>42</v>
      </c>
      <c r="S64" s="198">
        <v>45</v>
      </c>
      <c r="T64" s="69"/>
      <c r="U64" s="15">
        <v>30</v>
      </c>
      <c r="V64" s="75">
        <v>20</v>
      </c>
      <c r="W64" s="198">
        <v>26</v>
      </c>
    </row>
    <row r="65" spans="1:23" outlineLevel="1" x14ac:dyDescent="0.25">
      <c r="A65" s="8"/>
      <c r="B65" s="26" t="s">
        <v>28</v>
      </c>
      <c r="C65" s="10"/>
      <c r="D65" s="9"/>
      <c r="E65" s="15">
        <v>52.7</v>
      </c>
      <c r="F65" s="15">
        <v>53.2</v>
      </c>
      <c r="G65" s="21">
        <v>52.9</v>
      </c>
      <c r="H65" s="62" t="s">
        <v>29</v>
      </c>
      <c r="I65" s="69" t="s">
        <v>32</v>
      </c>
      <c r="J65" s="75" t="s">
        <v>32</v>
      </c>
      <c r="K65" s="209" t="s">
        <v>32</v>
      </c>
      <c r="L65" s="120"/>
      <c r="M65" s="15">
        <v>53</v>
      </c>
      <c r="N65" s="75">
        <v>56</v>
      </c>
      <c r="O65" s="198">
        <v>54</v>
      </c>
      <c r="P65" s="69"/>
      <c r="Q65" s="15">
        <v>53</v>
      </c>
      <c r="R65" s="75">
        <v>56</v>
      </c>
      <c r="S65" s="198">
        <v>54</v>
      </c>
      <c r="T65" s="69"/>
      <c r="U65" s="15">
        <v>69</v>
      </c>
      <c r="V65" s="75">
        <v>75</v>
      </c>
      <c r="W65" s="198">
        <v>71</v>
      </c>
    </row>
    <row r="66" spans="1:23" ht="26.4" outlineLevel="1" x14ac:dyDescent="0.25">
      <c r="A66" s="8"/>
      <c r="B66" s="24" t="s">
        <v>71</v>
      </c>
      <c r="C66" s="25" t="s">
        <v>20</v>
      </c>
      <c r="D66" s="24" t="s">
        <v>26</v>
      </c>
      <c r="E66" s="12"/>
      <c r="F66" s="12"/>
      <c r="G66" s="23"/>
      <c r="H66" s="63"/>
      <c r="I66" s="259" t="s">
        <v>32</v>
      </c>
      <c r="J66" s="72" t="s">
        <v>32</v>
      </c>
      <c r="K66" s="199" t="s">
        <v>32</v>
      </c>
      <c r="L66" s="121"/>
      <c r="M66" s="12"/>
      <c r="N66" s="221"/>
      <c r="O66" s="199"/>
      <c r="P66" s="71"/>
      <c r="Q66" s="12"/>
      <c r="R66" s="221"/>
      <c r="S66" s="199"/>
      <c r="T66" s="71"/>
      <c r="U66" s="12"/>
      <c r="V66" s="221"/>
      <c r="W66" s="199"/>
    </row>
    <row r="67" spans="1:23" outlineLevel="1" x14ac:dyDescent="0.25">
      <c r="A67" s="8"/>
      <c r="B67" s="26" t="s">
        <v>27</v>
      </c>
      <c r="C67" s="10"/>
      <c r="D67" s="9"/>
      <c r="E67" s="15">
        <v>40.1</v>
      </c>
      <c r="F67" s="15">
        <v>34.5</v>
      </c>
      <c r="G67" s="21">
        <v>38.1</v>
      </c>
      <c r="H67" s="62" t="s">
        <v>13</v>
      </c>
      <c r="I67" s="69"/>
      <c r="J67" s="75"/>
      <c r="K67" s="209"/>
      <c r="L67" s="120"/>
      <c r="M67" s="15">
        <v>43</v>
      </c>
      <c r="N67" s="75">
        <v>22</v>
      </c>
      <c r="O67" s="198">
        <v>35</v>
      </c>
      <c r="P67" s="69"/>
      <c r="Q67" s="15">
        <v>43</v>
      </c>
      <c r="R67" s="75">
        <v>22</v>
      </c>
      <c r="S67" s="198">
        <v>35</v>
      </c>
      <c r="T67" s="69"/>
      <c r="U67" s="15">
        <v>28</v>
      </c>
      <c r="V67" s="75">
        <v>17</v>
      </c>
      <c r="W67" s="198">
        <v>18</v>
      </c>
    </row>
    <row r="68" spans="1:23" outlineLevel="1" x14ac:dyDescent="0.25">
      <c r="A68" s="8"/>
      <c r="B68" s="26" t="s">
        <v>28</v>
      </c>
      <c r="C68" s="10"/>
      <c r="D68" s="9"/>
      <c r="E68" s="15">
        <v>56.8</v>
      </c>
      <c r="F68" s="15">
        <v>60.3</v>
      </c>
      <c r="G68" s="21">
        <v>58.1</v>
      </c>
      <c r="H68" s="62" t="s">
        <v>29</v>
      </c>
      <c r="I68" s="69"/>
      <c r="J68" s="75"/>
      <c r="K68" s="209"/>
      <c r="L68" s="120"/>
      <c r="M68" s="15">
        <v>55</v>
      </c>
      <c r="N68" s="75">
        <v>70</v>
      </c>
      <c r="O68" s="198">
        <v>60</v>
      </c>
      <c r="P68" s="69"/>
      <c r="Q68" s="15">
        <v>55</v>
      </c>
      <c r="R68" s="75">
        <v>70</v>
      </c>
      <c r="S68" s="198">
        <v>60</v>
      </c>
      <c r="T68" s="69"/>
      <c r="U68" s="15">
        <v>69</v>
      </c>
      <c r="V68" s="75">
        <v>77</v>
      </c>
      <c r="W68" s="198">
        <v>53</v>
      </c>
    </row>
    <row r="69" spans="1:23" ht="26.4" outlineLevel="1" x14ac:dyDescent="0.25">
      <c r="A69" s="8"/>
      <c r="B69" s="24" t="s">
        <v>72</v>
      </c>
      <c r="C69" s="25" t="s">
        <v>20</v>
      </c>
      <c r="D69" s="24" t="s">
        <v>26</v>
      </c>
      <c r="E69" s="12"/>
      <c r="F69" s="12"/>
      <c r="G69" s="23"/>
      <c r="H69" s="63"/>
      <c r="I69" s="259"/>
      <c r="J69" s="72"/>
      <c r="K69" s="199"/>
      <c r="L69" s="121"/>
      <c r="M69" s="12"/>
      <c r="N69" s="221"/>
      <c r="O69" s="199"/>
      <c r="P69" s="71"/>
      <c r="Q69" s="12"/>
      <c r="R69" s="221"/>
      <c r="S69" s="199"/>
      <c r="T69" s="71"/>
      <c r="U69" s="12"/>
      <c r="V69" s="221"/>
      <c r="W69" s="199"/>
    </row>
    <row r="70" spans="1:23" outlineLevel="1" x14ac:dyDescent="0.25">
      <c r="A70" s="8"/>
      <c r="B70" s="26" t="s">
        <v>27</v>
      </c>
      <c r="C70" s="10"/>
      <c r="D70" s="9"/>
      <c r="E70" s="15">
        <v>58.6</v>
      </c>
      <c r="F70" s="15">
        <v>61.6</v>
      </c>
      <c r="G70" s="21">
        <v>59.7</v>
      </c>
      <c r="H70" s="62" t="s">
        <v>13</v>
      </c>
      <c r="I70" s="69"/>
      <c r="J70" s="75"/>
      <c r="K70" s="209"/>
      <c r="L70" s="120"/>
      <c r="M70" s="15">
        <v>52</v>
      </c>
      <c r="N70" s="75">
        <v>53</v>
      </c>
      <c r="O70" s="198">
        <v>52</v>
      </c>
      <c r="P70" s="69"/>
      <c r="Q70" s="15">
        <v>52</v>
      </c>
      <c r="R70" s="75">
        <v>53</v>
      </c>
      <c r="S70" s="198">
        <v>52</v>
      </c>
      <c r="T70" s="69"/>
      <c r="U70" s="15">
        <v>39</v>
      </c>
      <c r="V70" s="75">
        <v>40</v>
      </c>
      <c r="W70" s="198">
        <v>39</v>
      </c>
    </row>
    <row r="71" spans="1:23" outlineLevel="1" x14ac:dyDescent="0.25">
      <c r="A71" s="8"/>
      <c r="B71" s="26" t="s">
        <v>28</v>
      </c>
      <c r="C71" s="10"/>
      <c r="D71" s="9"/>
      <c r="E71" s="15">
        <v>39.6</v>
      </c>
      <c r="F71" s="15">
        <v>37.4</v>
      </c>
      <c r="G71" s="21">
        <v>38.799999999999997</v>
      </c>
      <c r="H71" s="62" t="s">
        <v>29</v>
      </c>
      <c r="I71" s="69"/>
      <c r="J71" s="75"/>
      <c r="K71" s="209"/>
      <c r="L71" s="120"/>
      <c r="M71" s="15">
        <v>47</v>
      </c>
      <c r="N71" s="75">
        <v>45</v>
      </c>
      <c r="O71" s="198">
        <v>46</v>
      </c>
      <c r="P71" s="69"/>
      <c r="Q71" s="15">
        <v>47</v>
      </c>
      <c r="R71" s="75">
        <v>45</v>
      </c>
      <c r="S71" s="198">
        <v>46</v>
      </c>
      <c r="T71" s="69"/>
      <c r="U71" s="15">
        <v>60</v>
      </c>
      <c r="V71" s="75">
        <v>58</v>
      </c>
      <c r="W71" s="198">
        <v>59</v>
      </c>
    </row>
    <row r="72" spans="1:23" ht="26.4" outlineLevel="1" x14ac:dyDescent="0.25">
      <c r="A72" s="8"/>
      <c r="B72" s="24" t="s">
        <v>73</v>
      </c>
      <c r="C72" s="25" t="s">
        <v>20</v>
      </c>
      <c r="D72" s="24" t="s">
        <v>26</v>
      </c>
      <c r="E72" s="12"/>
      <c r="F72" s="12"/>
      <c r="G72" s="23"/>
      <c r="H72" s="63"/>
      <c r="I72" s="259"/>
      <c r="J72" s="72"/>
      <c r="K72" s="199"/>
      <c r="L72" s="121"/>
      <c r="M72" s="12"/>
      <c r="N72" s="221"/>
      <c r="O72" s="199"/>
      <c r="P72" s="71"/>
      <c r="Q72" s="12"/>
      <c r="R72" s="221"/>
      <c r="S72" s="199"/>
      <c r="T72" s="71"/>
      <c r="U72" s="12"/>
      <c r="V72" s="221"/>
      <c r="W72" s="199"/>
    </row>
    <row r="73" spans="1:23" outlineLevel="1" x14ac:dyDescent="0.25">
      <c r="A73" s="8"/>
      <c r="B73" s="26" t="s">
        <v>27</v>
      </c>
      <c r="C73" s="10"/>
      <c r="D73" s="9"/>
      <c r="E73" s="15">
        <v>48.5</v>
      </c>
      <c r="F73" s="15">
        <v>43.5</v>
      </c>
      <c r="G73" s="21">
        <v>46.7</v>
      </c>
      <c r="H73" s="62" t="s">
        <v>13</v>
      </c>
      <c r="I73" s="69"/>
      <c r="J73" s="75"/>
      <c r="K73" s="209"/>
      <c r="L73" s="120"/>
      <c r="M73" s="15">
        <v>37</v>
      </c>
      <c r="N73" s="75">
        <v>27</v>
      </c>
      <c r="O73" s="198">
        <v>33</v>
      </c>
      <c r="P73" s="69"/>
      <c r="Q73" s="15">
        <v>37</v>
      </c>
      <c r="R73" s="75">
        <v>27</v>
      </c>
      <c r="S73" s="198">
        <v>33</v>
      </c>
      <c r="T73" s="69"/>
      <c r="U73" s="15">
        <v>30</v>
      </c>
      <c r="V73" s="75">
        <v>32</v>
      </c>
      <c r="W73" s="198">
        <v>31</v>
      </c>
    </row>
    <row r="74" spans="1:23" outlineLevel="1" x14ac:dyDescent="0.25">
      <c r="A74" s="8"/>
      <c r="B74" s="26" t="s">
        <v>28</v>
      </c>
      <c r="C74" s="10"/>
      <c r="D74" s="9"/>
      <c r="E74" s="15">
        <v>37.1</v>
      </c>
      <c r="F74" s="15">
        <v>46.6</v>
      </c>
      <c r="G74" s="21">
        <v>40.6</v>
      </c>
      <c r="H74" s="62" t="s">
        <v>29</v>
      </c>
      <c r="I74" s="69"/>
      <c r="J74" s="75"/>
      <c r="K74" s="209"/>
      <c r="L74" s="120"/>
      <c r="M74" s="15">
        <v>46</v>
      </c>
      <c r="N74" s="75">
        <v>57</v>
      </c>
      <c r="O74" s="198">
        <v>50</v>
      </c>
      <c r="P74" s="69"/>
      <c r="Q74" s="15">
        <v>46</v>
      </c>
      <c r="R74" s="75">
        <v>57</v>
      </c>
      <c r="S74" s="198">
        <v>50</v>
      </c>
      <c r="T74" s="69"/>
      <c r="U74" s="15">
        <v>59</v>
      </c>
      <c r="V74" s="75">
        <v>54</v>
      </c>
      <c r="W74" s="198">
        <v>57</v>
      </c>
    </row>
    <row r="75" spans="1:23" ht="26.4" outlineLevel="1" x14ac:dyDescent="0.25">
      <c r="A75" s="8"/>
      <c r="B75" s="24" t="s">
        <v>935</v>
      </c>
      <c r="C75" s="25" t="s">
        <v>20</v>
      </c>
      <c r="D75" s="24" t="s">
        <v>26</v>
      </c>
      <c r="E75" s="15"/>
      <c r="F75" s="15"/>
      <c r="G75" s="21"/>
      <c r="H75" s="62"/>
      <c r="I75" s="69"/>
      <c r="J75" s="75"/>
      <c r="K75" s="209"/>
      <c r="L75" s="120"/>
      <c r="M75" s="15"/>
      <c r="N75" s="75"/>
      <c r="O75" s="198"/>
      <c r="P75" s="69"/>
      <c r="Q75" s="15"/>
      <c r="R75" s="75"/>
      <c r="S75" s="198"/>
      <c r="T75" s="69"/>
      <c r="U75" s="15"/>
      <c r="V75" s="75"/>
      <c r="W75" s="198"/>
    </row>
    <row r="76" spans="1:23" outlineLevel="1" x14ac:dyDescent="0.25">
      <c r="A76" s="8"/>
      <c r="B76" s="26" t="s">
        <v>27</v>
      </c>
      <c r="C76" s="10"/>
      <c r="D76" s="9"/>
      <c r="E76" s="15"/>
      <c r="F76" s="15"/>
      <c r="G76" s="21"/>
      <c r="H76" s="62"/>
      <c r="I76" s="69"/>
      <c r="J76" s="75"/>
      <c r="K76" s="209"/>
      <c r="L76" s="120"/>
      <c r="M76" s="15">
        <v>40</v>
      </c>
      <c r="N76" s="75">
        <v>36</v>
      </c>
      <c r="O76" s="198">
        <v>39</v>
      </c>
      <c r="P76" s="69"/>
      <c r="Q76" s="15">
        <v>40</v>
      </c>
      <c r="R76" s="75">
        <v>36</v>
      </c>
      <c r="S76" s="198">
        <v>39</v>
      </c>
      <c r="T76" s="69"/>
      <c r="U76" s="15">
        <v>40</v>
      </c>
      <c r="V76" s="75">
        <v>49</v>
      </c>
      <c r="W76" s="198">
        <v>39</v>
      </c>
    </row>
    <row r="77" spans="1:23" outlineLevel="1" x14ac:dyDescent="0.25">
      <c r="A77" s="8"/>
      <c r="B77" s="26" t="s">
        <v>28</v>
      </c>
      <c r="C77" s="10"/>
      <c r="D77" s="9"/>
      <c r="E77" s="15"/>
      <c r="F77" s="15"/>
      <c r="G77" s="21"/>
      <c r="H77" s="62"/>
      <c r="I77" s="69"/>
      <c r="J77" s="75"/>
      <c r="K77" s="209"/>
      <c r="L77" s="120"/>
      <c r="M77" s="15">
        <v>42</v>
      </c>
      <c r="N77" s="75">
        <v>51</v>
      </c>
      <c r="O77" s="198">
        <v>45</v>
      </c>
      <c r="P77" s="69"/>
      <c r="Q77" s="15">
        <v>42</v>
      </c>
      <c r="R77" s="75">
        <v>51</v>
      </c>
      <c r="S77" s="198">
        <v>45</v>
      </c>
      <c r="T77" s="69"/>
      <c r="U77" s="15">
        <v>51</v>
      </c>
      <c r="V77" s="75">
        <v>43</v>
      </c>
      <c r="W77" s="198">
        <v>55</v>
      </c>
    </row>
    <row r="78" spans="1:23" x14ac:dyDescent="0.25">
      <c r="A78" s="346" t="s">
        <v>74</v>
      </c>
      <c r="B78" s="346"/>
      <c r="C78" s="346"/>
      <c r="D78" s="346"/>
      <c r="E78" s="346"/>
      <c r="F78" s="346"/>
      <c r="G78" s="346"/>
      <c r="H78" s="347"/>
      <c r="I78" s="260"/>
      <c r="J78" s="261"/>
      <c r="K78" s="262"/>
      <c r="L78" s="119"/>
      <c r="M78" s="56"/>
      <c r="N78" s="68"/>
      <c r="O78" s="197"/>
      <c r="P78" s="67"/>
      <c r="Q78" s="56"/>
      <c r="R78" s="68"/>
      <c r="S78" s="197"/>
      <c r="T78" s="67"/>
      <c r="U78" s="56"/>
      <c r="V78" s="68"/>
      <c r="W78" s="197"/>
    </row>
    <row r="79" spans="1:23" x14ac:dyDescent="0.25">
      <c r="A79" s="8"/>
      <c r="B79" s="9" t="s">
        <v>75</v>
      </c>
      <c r="C79" s="10" t="s">
        <v>12</v>
      </c>
      <c r="D79" s="9" t="s">
        <v>638</v>
      </c>
      <c r="E79" s="12"/>
      <c r="F79" s="39"/>
      <c r="G79" s="40"/>
      <c r="H79" s="63"/>
      <c r="I79" s="259"/>
      <c r="J79" s="72"/>
      <c r="K79" s="199"/>
      <c r="L79" s="121"/>
      <c r="M79" s="12"/>
      <c r="N79" s="77"/>
      <c r="O79" s="207"/>
      <c r="P79" s="71"/>
      <c r="Q79" s="12"/>
      <c r="R79" s="77"/>
      <c r="S79" s="207"/>
      <c r="T79" s="71"/>
      <c r="U79" s="12"/>
      <c r="V79" s="77"/>
      <c r="W79" s="207"/>
    </row>
    <row r="80" spans="1:23" x14ac:dyDescent="0.25">
      <c r="A80" s="8"/>
      <c r="B80" s="13" t="s">
        <v>76</v>
      </c>
      <c r="C80" s="10"/>
      <c r="D80" s="9"/>
      <c r="E80" s="15" t="s">
        <v>68</v>
      </c>
      <c r="F80" s="39">
        <v>195838</v>
      </c>
      <c r="G80" s="40">
        <v>195838</v>
      </c>
      <c r="H80" s="62" t="s">
        <v>13</v>
      </c>
      <c r="I80" s="69" t="s">
        <v>68</v>
      </c>
      <c r="J80" s="75">
        <v>826931</v>
      </c>
      <c r="K80" s="198">
        <v>826931</v>
      </c>
      <c r="L80" s="123"/>
      <c r="M80" s="223"/>
      <c r="N80" s="77">
        <v>1176195</v>
      </c>
      <c r="O80" s="208">
        <v>1176195</v>
      </c>
      <c r="P80" s="76"/>
      <c r="Q80" s="223"/>
      <c r="R80" s="77">
        <v>79534</v>
      </c>
      <c r="S80" s="208">
        <v>79534</v>
      </c>
      <c r="T80" s="76"/>
      <c r="U80" s="223"/>
      <c r="V80" s="77">
        <f>51904+51821</f>
        <v>103725</v>
      </c>
      <c r="W80" s="208">
        <f>V80</f>
        <v>103725</v>
      </c>
    </row>
    <row r="81" spans="1:23" x14ac:dyDescent="0.25">
      <c r="A81" s="8"/>
      <c r="B81" s="13" t="s">
        <v>77</v>
      </c>
      <c r="C81" s="10"/>
      <c r="D81" s="9"/>
      <c r="E81" s="15" t="s">
        <v>68</v>
      </c>
      <c r="F81" s="20">
        <v>104615</v>
      </c>
      <c r="G81" s="27">
        <v>104615</v>
      </c>
      <c r="H81" s="62" t="s">
        <v>13</v>
      </c>
      <c r="I81" s="69" t="s">
        <v>68</v>
      </c>
      <c r="J81" s="75">
        <v>742442</v>
      </c>
      <c r="K81" s="198">
        <v>742442</v>
      </c>
      <c r="L81" s="123"/>
      <c r="M81" s="223"/>
      <c r="N81" s="100">
        <v>47570</v>
      </c>
      <c r="O81" s="203">
        <v>47570</v>
      </c>
      <c r="P81" s="76"/>
      <c r="Q81" s="223"/>
      <c r="R81" s="100">
        <v>15966</v>
      </c>
      <c r="S81" s="203">
        <v>15966</v>
      </c>
      <c r="T81" s="76"/>
      <c r="U81" s="223"/>
      <c r="V81" s="100">
        <f>8445+22060</f>
        <v>30505</v>
      </c>
      <c r="W81" s="203">
        <f>V81</f>
        <v>30505</v>
      </c>
    </row>
    <row r="82" spans="1:23" x14ac:dyDescent="0.25">
      <c r="A82" s="8"/>
      <c r="B82" s="9" t="s">
        <v>78</v>
      </c>
      <c r="C82" s="10" t="s">
        <v>12</v>
      </c>
      <c r="D82" s="9" t="s">
        <v>638</v>
      </c>
      <c r="E82" s="12"/>
      <c r="F82" s="12"/>
      <c r="G82" s="23"/>
      <c r="H82" s="63"/>
      <c r="I82" s="259"/>
      <c r="J82" s="72"/>
      <c r="K82" s="199"/>
      <c r="L82" s="121"/>
      <c r="M82" s="12"/>
      <c r="N82" s="221"/>
      <c r="O82" s="199"/>
      <c r="P82" s="71"/>
      <c r="Q82" s="12"/>
      <c r="R82" s="221"/>
      <c r="S82" s="199"/>
      <c r="T82" s="71"/>
      <c r="U82" s="12"/>
      <c r="V82" s="221"/>
      <c r="W82" s="199"/>
    </row>
    <row r="83" spans="1:23" x14ac:dyDescent="0.25">
      <c r="A83" s="8"/>
      <c r="B83" s="13" t="s">
        <v>76</v>
      </c>
      <c r="C83" s="10"/>
      <c r="D83" s="9"/>
      <c r="E83" s="15" t="s">
        <v>68</v>
      </c>
      <c r="F83" s="20">
        <v>91223</v>
      </c>
      <c r="G83" s="27">
        <v>91223</v>
      </c>
      <c r="H83" s="62" t="s">
        <v>13</v>
      </c>
      <c r="I83" s="69" t="s">
        <v>68</v>
      </c>
      <c r="J83" s="75">
        <v>84489</v>
      </c>
      <c r="K83" s="198">
        <v>84489</v>
      </c>
      <c r="L83" s="123"/>
      <c r="M83" s="223"/>
      <c r="N83" s="100">
        <v>31404</v>
      </c>
      <c r="O83" s="203">
        <v>31404</v>
      </c>
      <c r="P83" s="76"/>
      <c r="Q83" s="223"/>
      <c r="R83" s="100">
        <v>116999</v>
      </c>
      <c r="S83" s="203">
        <v>116999</v>
      </c>
      <c r="T83" s="76"/>
      <c r="U83" s="223"/>
      <c r="V83" s="100">
        <f>44893+44975</f>
        <v>89868</v>
      </c>
      <c r="W83" s="203">
        <f>V83</f>
        <v>89868</v>
      </c>
    </row>
    <row r="84" spans="1:23" x14ac:dyDescent="0.25">
      <c r="A84" s="8"/>
      <c r="B84" s="13" t="s">
        <v>77</v>
      </c>
      <c r="C84" s="10"/>
      <c r="D84" s="9"/>
      <c r="E84" s="15" t="s">
        <v>68</v>
      </c>
      <c r="F84" s="20">
        <v>214174</v>
      </c>
      <c r="G84" s="27">
        <v>214174</v>
      </c>
      <c r="H84" s="62" t="s">
        <v>13</v>
      </c>
      <c r="I84" s="69" t="s">
        <v>68</v>
      </c>
      <c r="J84" s="75">
        <v>256769</v>
      </c>
      <c r="K84" s="198">
        <v>256769</v>
      </c>
      <c r="L84" s="123"/>
      <c r="M84" s="223"/>
      <c r="N84" s="100">
        <v>16337</v>
      </c>
      <c r="O84" s="203">
        <v>16337</v>
      </c>
      <c r="P84" s="76"/>
      <c r="Q84" s="223"/>
      <c r="R84" s="100">
        <v>60444</v>
      </c>
      <c r="S84" s="203">
        <v>60444</v>
      </c>
      <c r="T84" s="76"/>
      <c r="U84" s="223"/>
      <c r="V84" s="100">
        <f>6972+6969</f>
        <v>13941</v>
      </c>
      <c r="W84" s="203">
        <f>V84</f>
        <v>13941</v>
      </c>
    </row>
    <row r="85" spans="1:23" ht="26.4" x14ac:dyDescent="0.25">
      <c r="A85" s="8"/>
      <c r="B85" s="9" t="s">
        <v>79</v>
      </c>
      <c r="C85" s="10" t="s">
        <v>12</v>
      </c>
      <c r="D85" s="9" t="s">
        <v>639</v>
      </c>
      <c r="E85" s="15" t="s">
        <v>68</v>
      </c>
      <c r="F85" s="15" t="s">
        <v>80</v>
      </c>
      <c r="G85" s="21">
        <v>3921</v>
      </c>
      <c r="H85" s="62" t="s">
        <v>13</v>
      </c>
      <c r="I85" s="69"/>
      <c r="J85" s="75">
        <v>3678</v>
      </c>
      <c r="K85" s="198">
        <v>3678</v>
      </c>
      <c r="L85" s="120"/>
      <c r="M85" s="15"/>
      <c r="N85" s="75">
        <v>6011</v>
      </c>
      <c r="O85" s="198">
        <f>N85</f>
        <v>6011</v>
      </c>
      <c r="P85" s="69">
        <v>9339</v>
      </c>
      <c r="Q85" s="15"/>
      <c r="R85" s="75"/>
      <c r="S85" s="198">
        <v>9339</v>
      </c>
      <c r="T85" s="69"/>
      <c r="U85" s="15"/>
      <c r="V85" s="75">
        <v>10432</v>
      </c>
      <c r="W85" s="198">
        <f>V85</f>
        <v>10432</v>
      </c>
    </row>
    <row r="86" spans="1:23" ht="153.75" customHeight="1" x14ac:dyDescent="0.25">
      <c r="A86" s="8"/>
      <c r="B86" s="9" t="s">
        <v>81</v>
      </c>
      <c r="C86" s="10" t="s">
        <v>12</v>
      </c>
      <c r="D86" s="9" t="s">
        <v>676</v>
      </c>
      <c r="E86" s="15" t="s">
        <v>82</v>
      </c>
      <c r="F86" s="15" t="s">
        <v>83</v>
      </c>
      <c r="G86" s="21">
        <v>14</v>
      </c>
      <c r="H86" s="62" t="s">
        <v>13</v>
      </c>
      <c r="I86" s="69" t="s">
        <v>82</v>
      </c>
      <c r="J86" s="75" t="s">
        <v>83</v>
      </c>
      <c r="K86" s="198">
        <v>14</v>
      </c>
      <c r="L86" s="120"/>
      <c r="M86" s="15">
        <v>4</v>
      </c>
      <c r="N86" s="75">
        <v>10</v>
      </c>
      <c r="O86" s="198">
        <v>14</v>
      </c>
      <c r="P86" s="69"/>
      <c r="Q86" s="161">
        <v>4</v>
      </c>
      <c r="R86" s="219">
        <v>10</v>
      </c>
      <c r="S86" s="201">
        <v>14</v>
      </c>
      <c r="T86" s="69"/>
      <c r="U86" s="161">
        <v>4</v>
      </c>
      <c r="V86" s="219">
        <v>10</v>
      </c>
      <c r="W86" s="201">
        <v>14</v>
      </c>
    </row>
    <row r="87" spans="1:23" ht="52.8" x14ac:dyDescent="0.25">
      <c r="A87" s="8"/>
      <c r="B87" s="9" t="s">
        <v>84</v>
      </c>
      <c r="C87" s="10" t="s">
        <v>9</v>
      </c>
      <c r="D87" s="9" t="s">
        <v>676</v>
      </c>
      <c r="E87" s="15" t="s">
        <v>85</v>
      </c>
      <c r="F87" s="15" t="s">
        <v>86</v>
      </c>
      <c r="G87" s="21">
        <v>41.6</v>
      </c>
      <c r="H87" s="62" t="s">
        <v>13</v>
      </c>
      <c r="I87" s="69" t="s">
        <v>85</v>
      </c>
      <c r="J87" s="75" t="s">
        <v>86</v>
      </c>
      <c r="K87" s="198">
        <v>41.6</v>
      </c>
      <c r="L87" s="120"/>
      <c r="M87" s="15"/>
      <c r="N87" s="75"/>
      <c r="O87" s="198"/>
      <c r="P87" s="69"/>
      <c r="Q87" s="161"/>
      <c r="R87" s="219">
        <f>AVERAGE(R12:R86)</f>
        <v>7649.2939459459458</v>
      </c>
      <c r="S87" s="201">
        <v>41.6</v>
      </c>
      <c r="T87" s="69"/>
      <c r="U87" s="161"/>
      <c r="V87" s="219"/>
      <c r="W87" s="201"/>
    </row>
    <row r="88" spans="1:23" ht="21.75" customHeight="1" x14ac:dyDescent="0.25">
      <c r="A88" s="8"/>
      <c r="B88" s="9" t="s">
        <v>87</v>
      </c>
      <c r="C88" s="10" t="s">
        <v>12</v>
      </c>
      <c r="D88" s="9" t="s">
        <v>676</v>
      </c>
      <c r="E88" s="15" t="s">
        <v>88</v>
      </c>
      <c r="F88" s="15" t="s">
        <v>89</v>
      </c>
      <c r="G88" s="21">
        <v>5</v>
      </c>
      <c r="H88" s="62" t="s">
        <v>13</v>
      </c>
      <c r="I88" s="69" t="s">
        <v>631</v>
      </c>
      <c r="J88" s="75" t="s">
        <v>89</v>
      </c>
      <c r="K88" s="198">
        <v>7</v>
      </c>
      <c r="L88" s="120"/>
      <c r="M88" s="15" t="s">
        <v>631</v>
      </c>
      <c r="N88" s="75" t="s">
        <v>89</v>
      </c>
      <c r="O88" s="198">
        <v>7</v>
      </c>
      <c r="P88" s="69"/>
      <c r="Q88" s="161"/>
      <c r="R88" s="219"/>
      <c r="S88" s="201">
        <v>0</v>
      </c>
      <c r="T88" s="69"/>
      <c r="U88" s="161"/>
      <c r="V88" s="219"/>
      <c r="W88" s="201"/>
    </row>
    <row r="89" spans="1:23" x14ac:dyDescent="0.25">
      <c r="A89" s="8"/>
      <c r="B89" s="18" t="s">
        <v>90</v>
      </c>
      <c r="C89" s="10" t="s">
        <v>12</v>
      </c>
      <c r="D89" s="9" t="s">
        <v>676</v>
      </c>
      <c r="E89" s="15">
        <v>0</v>
      </c>
      <c r="F89" s="15">
        <v>0</v>
      </c>
      <c r="G89" s="21">
        <v>0</v>
      </c>
      <c r="H89" s="62" t="s">
        <v>13</v>
      </c>
      <c r="I89" s="69">
        <v>0</v>
      </c>
      <c r="J89" s="75">
        <v>0</v>
      </c>
      <c r="K89" s="198">
        <v>0</v>
      </c>
      <c r="L89" s="120"/>
      <c r="M89" s="15">
        <v>0</v>
      </c>
      <c r="N89" s="75">
        <v>0</v>
      </c>
      <c r="O89" s="198">
        <v>0</v>
      </c>
      <c r="P89" s="69"/>
      <c r="Q89" s="161"/>
      <c r="R89" s="219"/>
      <c r="S89" s="201">
        <v>0</v>
      </c>
      <c r="T89" s="69"/>
      <c r="U89" s="161"/>
      <c r="V89" s="219"/>
      <c r="W89" s="201"/>
    </row>
    <row r="90" spans="1:23" ht="245.25" customHeight="1" x14ac:dyDescent="0.25">
      <c r="A90" s="8"/>
      <c r="B90" s="18" t="s">
        <v>91</v>
      </c>
      <c r="C90" s="10" t="s">
        <v>12</v>
      </c>
      <c r="D90" s="9" t="s">
        <v>639</v>
      </c>
      <c r="E90" s="15" t="s">
        <v>632</v>
      </c>
      <c r="F90" s="15" t="s">
        <v>633</v>
      </c>
      <c r="G90" s="21">
        <v>7</v>
      </c>
      <c r="H90" s="62" t="s">
        <v>13</v>
      </c>
      <c r="I90" s="69" t="s">
        <v>632</v>
      </c>
      <c r="J90" s="75" t="s">
        <v>1041</v>
      </c>
      <c r="K90" s="198">
        <v>14</v>
      </c>
      <c r="L90" s="120"/>
      <c r="M90" s="15" t="s">
        <v>918</v>
      </c>
      <c r="N90" s="75" t="s">
        <v>919</v>
      </c>
      <c r="O90" s="198">
        <v>19</v>
      </c>
      <c r="P90" s="69"/>
      <c r="Q90" s="15" t="s">
        <v>918</v>
      </c>
      <c r="R90" s="75" t="s">
        <v>919</v>
      </c>
      <c r="S90" s="209">
        <v>19</v>
      </c>
      <c r="T90" s="69"/>
      <c r="U90" s="311" t="s">
        <v>1120</v>
      </c>
      <c r="V90" s="312" t="s">
        <v>1121</v>
      </c>
      <c r="W90" s="313">
        <v>16</v>
      </c>
    </row>
    <row r="91" spans="1:23" x14ac:dyDescent="0.25">
      <c r="A91" s="8"/>
      <c r="B91" s="9" t="s">
        <v>92</v>
      </c>
      <c r="C91" s="10" t="s">
        <v>12</v>
      </c>
      <c r="D91" s="9" t="s">
        <v>640</v>
      </c>
      <c r="E91" s="12"/>
      <c r="F91" s="12"/>
      <c r="G91" s="23"/>
      <c r="H91" s="63"/>
      <c r="I91" s="259"/>
      <c r="J91" s="72"/>
      <c r="K91" s="199"/>
      <c r="L91" s="120"/>
      <c r="M91" s="15"/>
      <c r="N91" s="75"/>
      <c r="O91" s="199"/>
      <c r="P91" s="69"/>
      <c r="Q91" s="15"/>
      <c r="R91" s="75"/>
      <c r="S91" s="199"/>
      <c r="T91" s="69"/>
      <c r="U91" s="15"/>
      <c r="V91" s="75"/>
      <c r="W91" s="199"/>
    </row>
    <row r="92" spans="1:23" x14ac:dyDescent="0.25">
      <c r="A92" s="8"/>
      <c r="B92" s="13" t="s">
        <v>93</v>
      </c>
      <c r="C92" s="10"/>
      <c r="D92" s="9"/>
      <c r="E92" s="20">
        <v>734881</v>
      </c>
      <c r="F92" s="20">
        <v>386090</v>
      </c>
      <c r="G92" s="21">
        <v>1120971</v>
      </c>
      <c r="H92" s="62" t="s">
        <v>13</v>
      </c>
      <c r="I92" s="69">
        <v>8008748</v>
      </c>
      <c r="J92" s="75">
        <v>322887</v>
      </c>
      <c r="K92" s="198">
        <v>8331635</v>
      </c>
      <c r="L92" s="120"/>
      <c r="M92" s="15">
        <v>944576</v>
      </c>
      <c r="N92" s="75" t="s">
        <v>923</v>
      </c>
      <c r="O92" s="203">
        <f>M92</f>
        <v>944576</v>
      </c>
      <c r="P92" s="69"/>
      <c r="Q92" s="15"/>
      <c r="R92" s="75"/>
      <c r="S92" s="203">
        <v>186173</v>
      </c>
      <c r="T92" s="69"/>
      <c r="U92" s="15"/>
      <c r="V92" s="75"/>
      <c r="W92" s="203">
        <v>186173</v>
      </c>
    </row>
    <row r="93" spans="1:23" x14ac:dyDescent="0.25">
      <c r="A93" s="8"/>
      <c r="B93" s="13" t="s">
        <v>94</v>
      </c>
      <c r="C93" s="10"/>
      <c r="D93" s="9"/>
      <c r="E93" s="20">
        <v>138069</v>
      </c>
      <c r="F93" s="20">
        <v>72171</v>
      </c>
      <c r="G93" s="27">
        <v>210240</v>
      </c>
      <c r="H93" s="62" t="s">
        <v>13</v>
      </c>
      <c r="I93" s="69">
        <v>168198</v>
      </c>
      <c r="J93" s="75">
        <v>72686</v>
      </c>
      <c r="K93" s="198">
        <v>240884</v>
      </c>
      <c r="L93" s="120"/>
      <c r="M93" s="15">
        <v>188900</v>
      </c>
      <c r="N93" s="75" t="s">
        <v>923</v>
      </c>
      <c r="O93" s="203">
        <f>M93</f>
        <v>188900</v>
      </c>
      <c r="P93" s="69"/>
      <c r="Q93" s="15"/>
      <c r="R93" s="75"/>
      <c r="S93" s="203">
        <v>88438</v>
      </c>
      <c r="T93" s="69"/>
      <c r="U93" s="15"/>
      <c r="V93" s="75"/>
      <c r="W93" s="203">
        <v>88438</v>
      </c>
    </row>
    <row r="94" spans="1:23" ht="26.4" x14ac:dyDescent="0.25">
      <c r="A94" s="362"/>
      <c r="B94" s="349" t="s">
        <v>95</v>
      </c>
      <c r="C94" s="353"/>
      <c r="D94" s="353"/>
      <c r="E94" s="351">
        <v>4953</v>
      </c>
      <c r="F94" s="15" t="s">
        <v>650</v>
      </c>
      <c r="G94" s="361">
        <v>11840</v>
      </c>
      <c r="H94" s="348" t="s">
        <v>13</v>
      </c>
      <c r="I94" s="69" t="s">
        <v>1042</v>
      </c>
      <c r="J94" s="75" t="s">
        <v>1043</v>
      </c>
      <c r="K94" s="198">
        <v>23393</v>
      </c>
      <c r="L94" s="120"/>
      <c r="M94" s="15">
        <v>7731</v>
      </c>
      <c r="N94" s="75">
        <v>3527</v>
      </c>
      <c r="O94" s="342">
        <f>M94+N94+M95+N95+M96+N96+M97+N97</f>
        <v>21415</v>
      </c>
      <c r="P94" s="69"/>
      <c r="Q94" s="15">
        <v>9300</v>
      </c>
      <c r="R94" s="75">
        <v>3500</v>
      </c>
      <c r="S94" s="342">
        <v>25100</v>
      </c>
      <c r="T94" s="69"/>
      <c r="U94" s="15">
        <v>9300</v>
      </c>
      <c r="V94" s="75">
        <v>3500</v>
      </c>
      <c r="W94" s="342">
        <v>25100</v>
      </c>
    </row>
    <row r="95" spans="1:23" ht="26.4" x14ac:dyDescent="0.25">
      <c r="A95" s="371"/>
      <c r="B95" s="350"/>
      <c r="C95" s="354"/>
      <c r="D95" s="354"/>
      <c r="E95" s="352"/>
      <c r="F95" s="15" t="s">
        <v>96</v>
      </c>
      <c r="G95" s="361"/>
      <c r="H95" s="348"/>
      <c r="I95" s="69" t="s">
        <v>1044</v>
      </c>
      <c r="J95" s="75" t="s">
        <v>1045</v>
      </c>
      <c r="K95" s="198"/>
      <c r="L95" s="120"/>
      <c r="M95" s="15">
        <v>913</v>
      </c>
      <c r="N95" s="75">
        <v>1450</v>
      </c>
      <c r="O95" s="337"/>
      <c r="P95" s="69"/>
      <c r="Q95" s="15">
        <v>3700</v>
      </c>
      <c r="R95" s="75">
        <v>2300</v>
      </c>
      <c r="S95" s="337"/>
      <c r="T95" s="69"/>
      <c r="U95" s="15">
        <v>3700</v>
      </c>
      <c r="V95" s="75">
        <v>2300</v>
      </c>
      <c r="W95" s="337"/>
    </row>
    <row r="96" spans="1:23" ht="26.4" x14ac:dyDescent="0.25">
      <c r="A96" s="371"/>
      <c r="B96" s="350"/>
      <c r="C96" s="354"/>
      <c r="D96" s="354"/>
      <c r="E96" s="352"/>
      <c r="F96" s="15" t="s">
        <v>97</v>
      </c>
      <c r="G96" s="361"/>
      <c r="H96" s="348"/>
      <c r="I96" s="69" t="s">
        <v>1046</v>
      </c>
      <c r="J96" s="75" t="s">
        <v>1047</v>
      </c>
      <c r="K96" s="198"/>
      <c r="L96" s="120"/>
      <c r="M96" s="15">
        <v>3500</v>
      </c>
      <c r="N96" s="75">
        <v>2090</v>
      </c>
      <c r="O96" s="337"/>
      <c r="P96" s="69"/>
      <c r="Q96" s="15">
        <v>2600</v>
      </c>
      <c r="R96" s="75">
        <v>1300</v>
      </c>
      <c r="S96" s="337"/>
      <c r="T96" s="69"/>
      <c r="U96" s="15">
        <v>2600</v>
      </c>
      <c r="V96" s="75">
        <v>1300</v>
      </c>
      <c r="W96" s="337"/>
    </row>
    <row r="97" spans="1:23" ht="26.4" x14ac:dyDescent="0.25">
      <c r="A97" s="371"/>
      <c r="B97" s="350"/>
      <c r="C97" s="354"/>
      <c r="D97" s="354"/>
      <c r="E97" s="352"/>
      <c r="F97" s="15" t="s">
        <v>98</v>
      </c>
      <c r="G97" s="361"/>
      <c r="H97" s="348"/>
      <c r="I97" s="69" t="s">
        <v>1048</v>
      </c>
      <c r="J97" s="75" t="s">
        <v>1049</v>
      </c>
      <c r="K97" s="198"/>
      <c r="L97" s="120"/>
      <c r="M97" s="15">
        <v>821</v>
      </c>
      <c r="N97" s="75">
        <v>1383</v>
      </c>
      <c r="O97" s="337"/>
      <c r="P97" s="69"/>
      <c r="Q97" s="15">
        <v>1000</v>
      </c>
      <c r="R97" s="75">
        <v>1400</v>
      </c>
      <c r="S97" s="337"/>
      <c r="T97" s="69"/>
      <c r="U97" s="15">
        <v>1000</v>
      </c>
      <c r="V97" s="75">
        <v>1400</v>
      </c>
      <c r="W97" s="337"/>
    </row>
    <row r="98" spans="1:23" ht="26.4" x14ac:dyDescent="0.25">
      <c r="A98" s="362"/>
      <c r="B98" s="349" t="s">
        <v>99</v>
      </c>
      <c r="C98" s="353"/>
      <c r="D98" s="353"/>
      <c r="E98" s="351">
        <v>1116</v>
      </c>
      <c r="F98" s="351">
        <v>581</v>
      </c>
      <c r="G98" s="367">
        <v>1697</v>
      </c>
      <c r="H98" s="369" t="s">
        <v>13</v>
      </c>
      <c r="I98" s="69" t="s">
        <v>1050</v>
      </c>
      <c r="J98" s="75" t="s">
        <v>1051</v>
      </c>
      <c r="K98" s="198">
        <v>5441</v>
      </c>
      <c r="L98" s="120"/>
      <c r="M98" s="15">
        <v>1127</v>
      </c>
      <c r="N98" s="75">
        <v>600</v>
      </c>
      <c r="O98" s="342">
        <f>M98+N98+M99+N99</f>
        <v>1869</v>
      </c>
      <c r="P98" s="69"/>
      <c r="Q98" s="15"/>
      <c r="R98" s="75"/>
      <c r="S98" s="342">
        <v>1234</v>
      </c>
      <c r="T98" s="69"/>
      <c r="U98" s="15"/>
      <c r="V98" s="75"/>
      <c r="W98" s="342">
        <v>1234</v>
      </c>
    </row>
    <row r="99" spans="1:23" ht="26.4" x14ac:dyDescent="0.25">
      <c r="A99" s="363"/>
      <c r="B99" s="364"/>
      <c r="C99" s="365"/>
      <c r="D99" s="365"/>
      <c r="E99" s="366"/>
      <c r="F99" s="366"/>
      <c r="G99" s="368"/>
      <c r="H99" s="370"/>
      <c r="I99" s="69" t="s">
        <v>1052</v>
      </c>
      <c r="J99" s="75"/>
      <c r="K99" s="198"/>
      <c r="L99" s="120"/>
      <c r="M99" s="15">
        <v>142</v>
      </c>
      <c r="N99" s="75"/>
      <c r="O99" s="337"/>
      <c r="P99" s="69"/>
      <c r="Q99" s="15"/>
      <c r="R99" s="75"/>
      <c r="S99" s="337"/>
      <c r="T99" s="69"/>
      <c r="U99" s="15"/>
      <c r="V99" s="75"/>
      <c r="W99" s="337"/>
    </row>
    <row r="100" spans="1:23" x14ac:dyDescent="0.25">
      <c r="A100" s="8"/>
      <c r="B100" s="13" t="s">
        <v>100</v>
      </c>
      <c r="C100" s="10"/>
      <c r="D100" s="9"/>
      <c r="E100" s="15">
        <v>1047</v>
      </c>
      <c r="F100" s="15" t="s">
        <v>68</v>
      </c>
      <c r="G100" s="21">
        <v>1047</v>
      </c>
      <c r="H100" s="62" t="s">
        <v>13</v>
      </c>
      <c r="I100" s="69">
        <v>1182</v>
      </c>
      <c r="J100" s="75">
        <v>0</v>
      </c>
      <c r="K100" s="198">
        <v>1182</v>
      </c>
      <c r="L100" s="120"/>
      <c r="M100" s="15"/>
      <c r="N100" s="75"/>
      <c r="O100" s="198"/>
      <c r="P100" s="69"/>
      <c r="Q100" s="15"/>
      <c r="R100" s="75"/>
      <c r="S100" s="198">
        <v>1585</v>
      </c>
      <c r="T100" s="69"/>
      <c r="U100" s="15"/>
      <c r="V100" s="75"/>
      <c r="W100" s="198">
        <v>1585</v>
      </c>
    </row>
    <row r="101" spans="1:23" outlineLevel="1" x14ac:dyDescent="0.25">
      <c r="A101" s="8"/>
      <c r="B101" s="24" t="s">
        <v>101</v>
      </c>
      <c r="C101" s="25" t="s">
        <v>20</v>
      </c>
      <c r="D101" s="24" t="s">
        <v>26</v>
      </c>
      <c r="E101" s="12"/>
      <c r="F101" s="12"/>
      <c r="G101" s="23"/>
      <c r="H101" s="63"/>
      <c r="I101" s="259"/>
      <c r="J101" s="72"/>
      <c r="K101" s="199"/>
      <c r="L101" s="120"/>
      <c r="M101" s="15"/>
      <c r="N101" s="75"/>
      <c r="O101" s="199"/>
      <c r="P101" s="69"/>
      <c r="Q101" s="15"/>
      <c r="R101" s="75"/>
      <c r="S101" s="199"/>
      <c r="T101" s="69"/>
      <c r="U101" s="15"/>
      <c r="V101" s="75"/>
      <c r="W101" s="199"/>
    </row>
    <row r="102" spans="1:23" outlineLevel="1" x14ac:dyDescent="0.25">
      <c r="A102" s="8"/>
      <c r="B102" s="26" t="s">
        <v>27</v>
      </c>
      <c r="C102" s="10"/>
      <c r="D102" s="9"/>
      <c r="E102" s="15">
        <v>82.8</v>
      </c>
      <c r="F102" s="15">
        <v>89.1</v>
      </c>
      <c r="G102" s="21">
        <v>85.1</v>
      </c>
      <c r="H102" s="62" t="s">
        <v>13</v>
      </c>
      <c r="I102" s="69"/>
      <c r="J102" s="75"/>
      <c r="K102" s="209"/>
      <c r="L102" s="120"/>
      <c r="M102" s="15">
        <v>83</v>
      </c>
      <c r="N102" s="75">
        <v>80</v>
      </c>
      <c r="O102" s="198">
        <v>82</v>
      </c>
      <c r="P102" s="69"/>
      <c r="Q102" s="15">
        <v>83</v>
      </c>
      <c r="R102" s="75">
        <v>80</v>
      </c>
      <c r="S102" s="198">
        <v>81</v>
      </c>
      <c r="T102" s="69"/>
      <c r="U102" s="15">
        <v>81</v>
      </c>
      <c r="V102" s="75">
        <v>59</v>
      </c>
      <c r="W102" s="198">
        <v>82</v>
      </c>
    </row>
    <row r="103" spans="1:23" outlineLevel="1" x14ac:dyDescent="0.25">
      <c r="A103" s="8"/>
      <c r="B103" s="26" t="s">
        <v>28</v>
      </c>
      <c r="C103" s="10"/>
      <c r="D103" s="9"/>
      <c r="E103" s="15">
        <v>14.3</v>
      </c>
      <c r="F103" s="15">
        <v>10.1</v>
      </c>
      <c r="G103" s="21">
        <v>12.8</v>
      </c>
      <c r="H103" s="62" t="s">
        <v>29</v>
      </c>
      <c r="I103" s="69"/>
      <c r="J103" s="75"/>
      <c r="K103" s="209"/>
      <c r="L103" s="120"/>
      <c r="M103" s="15">
        <v>15</v>
      </c>
      <c r="N103" s="75">
        <v>17</v>
      </c>
      <c r="O103" s="198">
        <v>16</v>
      </c>
      <c r="P103" s="69"/>
      <c r="Q103" s="15">
        <v>15</v>
      </c>
      <c r="R103" s="75">
        <v>17</v>
      </c>
      <c r="S103" s="198">
        <v>17</v>
      </c>
      <c r="T103" s="69"/>
      <c r="U103" s="15">
        <v>16</v>
      </c>
      <c r="V103" s="75">
        <v>27</v>
      </c>
      <c r="W103" s="198">
        <v>15</v>
      </c>
    </row>
    <row r="104" spans="1:23" outlineLevel="1" x14ac:dyDescent="0.25">
      <c r="A104" s="8"/>
      <c r="B104" s="24" t="s">
        <v>102</v>
      </c>
      <c r="C104" s="25" t="s">
        <v>20</v>
      </c>
      <c r="D104" s="24" t="s">
        <v>26</v>
      </c>
      <c r="E104" s="12"/>
      <c r="F104" s="12"/>
      <c r="G104" s="23"/>
      <c r="H104" s="63"/>
      <c r="I104" s="259"/>
      <c r="J104" s="72"/>
      <c r="K104" s="199"/>
      <c r="L104" s="121"/>
      <c r="M104" s="12"/>
      <c r="N104" s="221"/>
      <c r="O104" s="199"/>
      <c r="P104" s="71"/>
      <c r="Q104" s="12"/>
      <c r="R104" s="221"/>
      <c r="S104" s="199"/>
      <c r="T104" s="71"/>
      <c r="U104" s="12"/>
      <c r="V104" s="221"/>
      <c r="W104" s="199"/>
    </row>
    <row r="105" spans="1:23" outlineLevel="1" x14ac:dyDescent="0.25">
      <c r="A105" s="8"/>
      <c r="B105" s="26" t="s">
        <v>27</v>
      </c>
      <c r="C105" s="10"/>
      <c r="D105" s="9"/>
      <c r="E105" s="15">
        <v>95</v>
      </c>
      <c r="F105" s="15">
        <v>98.2</v>
      </c>
      <c r="G105" s="21">
        <v>96.2</v>
      </c>
      <c r="H105" s="62" t="s">
        <v>13</v>
      </c>
      <c r="I105" s="69"/>
      <c r="J105" s="75"/>
      <c r="K105" s="209"/>
      <c r="L105" s="120"/>
      <c r="M105" s="15">
        <v>91</v>
      </c>
      <c r="N105" s="75">
        <v>96</v>
      </c>
      <c r="O105" s="198">
        <v>93</v>
      </c>
      <c r="P105" s="69"/>
      <c r="Q105" s="15">
        <v>91</v>
      </c>
      <c r="R105" s="75">
        <v>96</v>
      </c>
      <c r="S105" s="198">
        <v>92</v>
      </c>
      <c r="T105" s="69"/>
      <c r="U105" s="15">
        <v>91</v>
      </c>
      <c r="V105" s="75">
        <v>97</v>
      </c>
      <c r="W105" s="198">
        <v>93</v>
      </c>
    </row>
    <row r="106" spans="1:23" outlineLevel="1" x14ac:dyDescent="0.25">
      <c r="A106" s="8"/>
      <c r="B106" s="26" t="s">
        <v>28</v>
      </c>
      <c r="C106" s="10"/>
      <c r="D106" s="9"/>
      <c r="E106" s="15">
        <v>4.5</v>
      </c>
      <c r="F106" s="15">
        <v>1.6</v>
      </c>
      <c r="G106" s="21">
        <v>3.4</v>
      </c>
      <c r="H106" s="62" t="s">
        <v>29</v>
      </c>
      <c r="I106" s="69"/>
      <c r="J106" s="75"/>
      <c r="K106" s="209"/>
      <c r="L106" s="120"/>
      <c r="M106" s="15">
        <v>8</v>
      </c>
      <c r="N106" s="75">
        <v>4</v>
      </c>
      <c r="O106" s="198">
        <v>7</v>
      </c>
      <c r="P106" s="69"/>
      <c r="Q106" s="15">
        <v>8</v>
      </c>
      <c r="R106" s="75">
        <v>4</v>
      </c>
      <c r="S106" s="198">
        <v>7</v>
      </c>
      <c r="T106" s="69"/>
      <c r="U106" s="15">
        <v>6</v>
      </c>
      <c r="V106" s="75">
        <v>3</v>
      </c>
      <c r="W106" s="198">
        <v>5</v>
      </c>
    </row>
    <row r="107" spans="1:23" x14ac:dyDescent="0.25">
      <c r="A107" s="346" t="s">
        <v>103</v>
      </c>
      <c r="B107" s="346"/>
      <c r="C107" s="346"/>
      <c r="D107" s="346"/>
      <c r="E107" s="346"/>
      <c r="F107" s="346"/>
      <c r="G107" s="346"/>
      <c r="H107" s="347"/>
      <c r="I107" s="260"/>
      <c r="J107" s="261"/>
      <c r="K107" s="262"/>
      <c r="L107" s="119"/>
      <c r="M107" s="56"/>
      <c r="N107" s="68"/>
      <c r="O107" s="197"/>
      <c r="P107" s="67"/>
      <c r="Q107" s="56"/>
      <c r="R107" s="68"/>
      <c r="S107" s="197"/>
      <c r="T107" s="67"/>
      <c r="U107" s="56"/>
      <c r="V107" s="68"/>
      <c r="W107" s="197"/>
    </row>
    <row r="108" spans="1:23" x14ac:dyDescent="0.25">
      <c r="A108" s="8"/>
      <c r="B108" s="9" t="s">
        <v>104</v>
      </c>
      <c r="C108" s="10" t="s">
        <v>12</v>
      </c>
      <c r="D108" s="9" t="s">
        <v>638</v>
      </c>
      <c r="E108" s="12">
        <v>24</v>
      </c>
      <c r="F108" s="12">
        <v>18</v>
      </c>
      <c r="G108" s="23">
        <f>E108+F108</f>
        <v>42</v>
      </c>
      <c r="H108" s="63"/>
      <c r="I108" s="259">
        <v>25</v>
      </c>
      <c r="J108" s="72">
        <v>18</v>
      </c>
      <c r="K108" s="199">
        <v>43</v>
      </c>
      <c r="L108" s="121"/>
      <c r="M108" s="12">
        <v>25</v>
      </c>
      <c r="N108" s="221">
        <v>18</v>
      </c>
      <c r="O108" s="199">
        <f>M108+N108</f>
        <v>43</v>
      </c>
      <c r="P108" s="71"/>
      <c r="Q108" s="12">
        <v>25</v>
      </c>
      <c r="R108" s="221">
        <v>18</v>
      </c>
      <c r="S108" s="199">
        <f>Q108+R108</f>
        <v>43</v>
      </c>
      <c r="T108" s="71"/>
      <c r="U108" s="12">
        <v>25</v>
      </c>
      <c r="V108" s="221">
        <v>18</v>
      </c>
      <c r="W108" s="199">
        <f>U108+V108</f>
        <v>43</v>
      </c>
    </row>
    <row r="109" spans="1:23" ht="66" x14ac:dyDescent="0.25">
      <c r="A109" s="8"/>
      <c r="B109" s="13" t="s">
        <v>105</v>
      </c>
      <c r="C109" s="10"/>
      <c r="D109" s="9"/>
      <c r="E109" s="15">
        <v>9</v>
      </c>
      <c r="F109" s="15">
        <v>4</v>
      </c>
      <c r="G109" s="21">
        <v>10</v>
      </c>
      <c r="H109" s="62" t="s">
        <v>13</v>
      </c>
      <c r="I109" s="69" t="s">
        <v>657</v>
      </c>
      <c r="J109" s="75">
        <v>1</v>
      </c>
      <c r="K109" s="198">
        <v>10</v>
      </c>
      <c r="L109" s="121"/>
      <c r="M109" s="12" t="s">
        <v>657</v>
      </c>
      <c r="N109" s="221">
        <v>4</v>
      </c>
      <c r="O109" s="199">
        <v>10</v>
      </c>
      <c r="P109" s="71"/>
      <c r="Q109" s="12" t="s">
        <v>657</v>
      </c>
      <c r="R109" s="221">
        <v>4</v>
      </c>
      <c r="S109" s="199">
        <v>10</v>
      </c>
      <c r="T109" s="71"/>
      <c r="U109" s="12" t="s">
        <v>657</v>
      </c>
      <c r="V109" s="221">
        <v>4</v>
      </c>
      <c r="W109" s="199">
        <v>10</v>
      </c>
    </row>
    <row r="110" spans="1:23" x14ac:dyDescent="0.25">
      <c r="A110" s="8"/>
      <c r="B110" s="13" t="s">
        <v>106</v>
      </c>
      <c r="C110" s="10"/>
      <c r="D110" s="9"/>
      <c r="E110" s="15">
        <v>12</v>
      </c>
      <c r="F110" s="15">
        <v>12</v>
      </c>
      <c r="G110" s="21">
        <v>24</v>
      </c>
      <c r="H110" s="62" t="s">
        <v>13</v>
      </c>
      <c r="I110" s="69">
        <v>12</v>
      </c>
      <c r="J110" s="75">
        <v>12</v>
      </c>
      <c r="K110" s="198">
        <v>24</v>
      </c>
      <c r="L110" s="121"/>
      <c r="M110" s="12">
        <v>12</v>
      </c>
      <c r="N110" s="221">
        <v>12</v>
      </c>
      <c r="O110" s="199">
        <f>M110+N110</f>
        <v>24</v>
      </c>
      <c r="P110" s="71"/>
      <c r="Q110" s="12">
        <v>12</v>
      </c>
      <c r="R110" s="221">
        <v>12</v>
      </c>
      <c r="S110" s="199">
        <f>Q110+R110</f>
        <v>24</v>
      </c>
      <c r="T110" s="71"/>
      <c r="U110" s="12">
        <v>12</v>
      </c>
      <c r="V110" s="221">
        <v>12</v>
      </c>
      <c r="W110" s="199">
        <f>U110+V110</f>
        <v>24</v>
      </c>
    </row>
    <row r="111" spans="1:23" ht="120.75" customHeight="1" x14ac:dyDescent="0.25">
      <c r="A111" s="8"/>
      <c r="B111" s="18" t="s">
        <v>107</v>
      </c>
      <c r="C111" s="10"/>
      <c r="D111" s="9"/>
      <c r="E111" s="15" t="s">
        <v>660</v>
      </c>
      <c r="F111" s="15" t="s">
        <v>661</v>
      </c>
      <c r="G111" s="21">
        <v>8</v>
      </c>
      <c r="H111" s="62" t="s">
        <v>13</v>
      </c>
      <c r="I111" s="69" t="s">
        <v>660</v>
      </c>
      <c r="J111" s="75" t="s">
        <v>661</v>
      </c>
      <c r="K111" s="198">
        <v>9</v>
      </c>
      <c r="L111" s="121"/>
      <c r="M111" s="12" t="s">
        <v>941</v>
      </c>
      <c r="N111" s="221" t="s">
        <v>661</v>
      </c>
      <c r="O111" s="198">
        <v>9</v>
      </c>
      <c r="P111" s="71"/>
      <c r="Q111" s="12" t="s">
        <v>1034</v>
      </c>
      <c r="R111" s="221" t="s">
        <v>661</v>
      </c>
      <c r="S111" s="198">
        <v>10</v>
      </c>
      <c r="T111" s="71"/>
      <c r="U111" s="12" t="s">
        <v>1034</v>
      </c>
      <c r="V111" s="221" t="s">
        <v>661</v>
      </c>
      <c r="W111" s="198">
        <v>10</v>
      </c>
    </row>
    <row r="112" spans="1:23" ht="15.6" x14ac:dyDescent="0.25">
      <c r="A112" s="8"/>
      <c r="B112" s="9" t="s">
        <v>108</v>
      </c>
      <c r="C112" s="10" t="s">
        <v>109</v>
      </c>
      <c r="D112" s="9" t="s">
        <v>110</v>
      </c>
      <c r="E112" s="15">
        <v>1079.75</v>
      </c>
      <c r="F112" s="22" t="s">
        <v>32</v>
      </c>
      <c r="G112" s="21">
        <f>E112</f>
        <v>1079.75</v>
      </c>
      <c r="H112" s="62" t="s">
        <v>13</v>
      </c>
      <c r="I112" s="69" t="s">
        <v>32</v>
      </c>
      <c r="J112" s="75" t="s">
        <v>32</v>
      </c>
      <c r="K112" s="198" t="s">
        <v>32</v>
      </c>
      <c r="L112" s="121"/>
      <c r="M112" s="12"/>
      <c r="N112" s="221" t="s">
        <v>977</v>
      </c>
      <c r="O112" s="198"/>
      <c r="P112" s="71"/>
      <c r="Q112" s="166" t="s">
        <v>956</v>
      </c>
      <c r="R112" s="184" t="s">
        <v>957</v>
      </c>
      <c r="S112" s="250" t="s">
        <v>1038</v>
      </c>
      <c r="T112" s="71"/>
      <c r="U112" s="314" t="s">
        <v>1123</v>
      </c>
      <c r="V112" s="281" t="s">
        <v>1124</v>
      </c>
      <c r="W112" s="250"/>
    </row>
    <row r="113" spans="1:23" x14ac:dyDescent="0.25">
      <c r="A113" s="8"/>
      <c r="B113" s="13" t="s">
        <v>111</v>
      </c>
      <c r="C113" s="10"/>
      <c r="D113" s="9"/>
      <c r="E113" s="15">
        <v>98.47</v>
      </c>
      <c r="F113" s="22" t="s">
        <v>32</v>
      </c>
      <c r="G113" s="21">
        <f>E113</f>
        <v>98.47</v>
      </c>
      <c r="H113" s="62" t="s">
        <v>13</v>
      </c>
      <c r="I113" s="69" t="s">
        <v>32</v>
      </c>
      <c r="J113" s="75" t="s">
        <v>32</v>
      </c>
      <c r="K113" s="198" t="s">
        <v>32</v>
      </c>
      <c r="L113" s="121"/>
      <c r="M113" s="12"/>
      <c r="N113" s="221" t="s">
        <v>915</v>
      </c>
      <c r="O113" s="198" t="s">
        <v>978</v>
      </c>
      <c r="P113" s="71"/>
      <c r="Q113" s="166" t="s">
        <v>958</v>
      </c>
      <c r="R113" s="184" t="s">
        <v>959</v>
      </c>
      <c r="S113" s="250" t="s">
        <v>960</v>
      </c>
      <c r="T113" s="71"/>
      <c r="U113" s="314" t="s">
        <v>1125</v>
      </c>
      <c r="V113" s="281" t="s">
        <v>1126</v>
      </c>
      <c r="W113" s="250"/>
    </row>
    <row r="114" spans="1:23" x14ac:dyDescent="0.25">
      <c r="A114" s="8"/>
      <c r="B114" s="13" t="s">
        <v>112</v>
      </c>
      <c r="C114" s="10"/>
      <c r="D114" s="9"/>
      <c r="E114" s="15">
        <v>290.62</v>
      </c>
      <c r="F114" s="22" t="s">
        <v>32</v>
      </c>
      <c r="G114" s="21">
        <f>E114</f>
        <v>290.62</v>
      </c>
      <c r="H114" s="62" t="s">
        <v>13</v>
      </c>
      <c r="I114" s="69" t="s">
        <v>32</v>
      </c>
      <c r="J114" s="75" t="s">
        <v>32</v>
      </c>
      <c r="K114" s="198" t="s">
        <v>32</v>
      </c>
      <c r="L114" s="121"/>
      <c r="M114" s="12"/>
      <c r="N114" s="221" t="s">
        <v>914</v>
      </c>
      <c r="O114" s="198" t="s">
        <v>914</v>
      </c>
      <c r="P114" s="71"/>
      <c r="Q114" s="166" t="s">
        <v>961</v>
      </c>
      <c r="R114" s="184" t="s">
        <v>962</v>
      </c>
      <c r="S114" s="250" t="s">
        <v>963</v>
      </c>
      <c r="T114" s="71"/>
      <c r="U114" s="314" t="s">
        <v>1127</v>
      </c>
      <c r="V114" s="281" t="s">
        <v>1128</v>
      </c>
      <c r="W114" s="250"/>
    </row>
    <row r="115" spans="1:23" x14ac:dyDescent="0.25">
      <c r="A115" s="8"/>
      <c r="B115" s="13" t="s">
        <v>113</v>
      </c>
      <c r="C115" s="10"/>
      <c r="D115" s="9"/>
      <c r="E115" s="15">
        <v>132.34</v>
      </c>
      <c r="F115" s="22" t="s">
        <v>32</v>
      </c>
      <c r="G115" s="21">
        <f>E115</f>
        <v>132.34</v>
      </c>
      <c r="H115" s="62" t="s">
        <v>13</v>
      </c>
      <c r="I115" s="69" t="s">
        <v>32</v>
      </c>
      <c r="J115" s="75" t="s">
        <v>32</v>
      </c>
      <c r="K115" s="198" t="s">
        <v>32</v>
      </c>
      <c r="L115" s="121"/>
      <c r="M115" s="12"/>
      <c r="N115" s="221" t="s">
        <v>917</v>
      </c>
      <c r="O115" s="198" t="s">
        <v>917</v>
      </c>
      <c r="P115" s="71"/>
      <c r="Q115" s="166" t="s">
        <v>964</v>
      </c>
      <c r="R115" s="184" t="s">
        <v>965</v>
      </c>
      <c r="S115" s="250" t="s">
        <v>966</v>
      </c>
      <c r="T115" s="71"/>
      <c r="U115" s="314" t="s">
        <v>1129</v>
      </c>
      <c r="V115" s="281" t="s">
        <v>1130</v>
      </c>
      <c r="W115" s="250"/>
    </row>
    <row r="116" spans="1:23" x14ac:dyDescent="0.25">
      <c r="A116" s="8"/>
      <c r="B116" s="13" t="s">
        <v>114</v>
      </c>
      <c r="C116" s="10"/>
      <c r="D116" s="9"/>
      <c r="E116" s="15">
        <v>558.32000000000005</v>
      </c>
      <c r="F116" s="22" t="s">
        <v>32</v>
      </c>
      <c r="G116" s="21">
        <f>E116</f>
        <v>558.32000000000005</v>
      </c>
      <c r="H116" s="62" t="s">
        <v>13</v>
      </c>
      <c r="I116" s="69" t="s">
        <v>32</v>
      </c>
      <c r="J116" s="75" t="s">
        <v>1053</v>
      </c>
      <c r="K116" s="198" t="s">
        <v>32</v>
      </c>
      <c r="L116" s="121"/>
      <c r="M116" s="12"/>
      <c r="N116" s="221" t="s">
        <v>916</v>
      </c>
      <c r="O116" s="198" t="s">
        <v>916</v>
      </c>
      <c r="P116" s="71"/>
      <c r="Q116" s="166" t="s">
        <v>967</v>
      </c>
      <c r="R116" s="184" t="s">
        <v>968</v>
      </c>
      <c r="S116" s="250" t="s">
        <v>969</v>
      </c>
      <c r="T116" s="71"/>
      <c r="U116" s="314" t="s">
        <v>1131</v>
      </c>
      <c r="V116" s="281" t="s">
        <v>1132</v>
      </c>
      <c r="W116" s="250"/>
    </row>
    <row r="117" spans="1:23" x14ac:dyDescent="0.25">
      <c r="A117" s="8"/>
      <c r="B117" s="13" t="s">
        <v>673</v>
      </c>
      <c r="C117" s="10"/>
      <c r="D117" s="9"/>
      <c r="E117" s="22" t="s">
        <v>32</v>
      </c>
      <c r="F117" s="22" t="s">
        <v>32</v>
      </c>
      <c r="G117" s="22" t="s">
        <v>32</v>
      </c>
      <c r="H117" s="62"/>
      <c r="I117" s="69"/>
      <c r="J117" s="75"/>
      <c r="K117" s="209"/>
      <c r="L117" s="121"/>
      <c r="M117" s="12"/>
      <c r="N117" s="221"/>
      <c r="O117" s="198"/>
      <c r="P117" s="71"/>
      <c r="Q117" s="166" t="s">
        <v>970</v>
      </c>
      <c r="R117" s="184" t="s">
        <v>971</v>
      </c>
      <c r="S117" s="250" t="s">
        <v>972</v>
      </c>
      <c r="T117" s="71"/>
      <c r="U117" s="314" t="s">
        <v>1133</v>
      </c>
      <c r="V117" s="281" t="s">
        <v>1134</v>
      </c>
      <c r="W117" s="250"/>
    </row>
    <row r="118" spans="1:23" x14ac:dyDescent="0.25">
      <c r="A118" s="8"/>
      <c r="B118" s="13" t="s">
        <v>996</v>
      </c>
      <c r="C118" s="10"/>
      <c r="D118" s="9"/>
      <c r="E118" s="22"/>
      <c r="F118" s="22"/>
      <c r="G118" s="22"/>
      <c r="H118" s="62"/>
      <c r="I118" s="69"/>
      <c r="J118" s="75"/>
      <c r="K118" s="209"/>
      <c r="L118" s="121"/>
      <c r="M118" s="12"/>
      <c r="N118" s="221"/>
      <c r="O118" s="200"/>
      <c r="P118" s="71"/>
      <c r="Q118" s="166"/>
      <c r="R118" s="184" t="s">
        <v>973</v>
      </c>
      <c r="S118" s="250" t="s">
        <v>1037</v>
      </c>
      <c r="T118" s="71"/>
      <c r="U118" s="314" t="s">
        <v>1135</v>
      </c>
      <c r="V118" s="281" t="s">
        <v>1136</v>
      </c>
      <c r="W118" s="250"/>
    </row>
    <row r="119" spans="1:23" ht="26.4" x14ac:dyDescent="0.25">
      <c r="A119" s="8"/>
      <c r="B119" s="9" t="s">
        <v>115</v>
      </c>
      <c r="C119" s="10" t="s">
        <v>109</v>
      </c>
      <c r="D119" s="9" t="s">
        <v>110</v>
      </c>
      <c r="E119" s="15" t="s">
        <v>116</v>
      </c>
      <c r="F119" s="15" t="s">
        <v>117</v>
      </c>
      <c r="G119" s="21" t="s">
        <v>118</v>
      </c>
      <c r="H119" s="62" t="s">
        <v>13</v>
      </c>
      <c r="I119" s="69" t="s">
        <v>32</v>
      </c>
      <c r="J119" s="75" t="s">
        <v>1054</v>
      </c>
      <c r="K119" s="198" t="s">
        <v>32</v>
      </c>
      <c r="L119" s="121"/>
      <c r="M119" s="166" t="s">
        <v>979</v>
      </c>
      <c r="N119" s="184" t="s">
        <v>913</v>
      </c>
      <c r="O119" s="200"/>
      <c r="P119" s="71"/>
      <c r="Q119" s="166" t="s">
        <v>974</v>
      </c>
      <c r="R119" s="184" t="s">
        <v>975</v>
      </c>
      <c r="S119" s="250" t="s">
        <v>976</v>
      </c>
      <c r="T119" s="71"/>
      <c r="U119" s="314" t="s">
        <v>1123</v>
      </c>
      <c r="V119" s="281" t="s">
        <v>1124</v>
      </c>
      <c r="W119" s="250"/>
    </row>
    <row r="120" spans="1:23" ht="52.8" x14ac:dyDescent="0.25">
      <c r="A120" s="8"/>
      <c r="B120" s="18" t="s">
        <v>119</v>
      </c>
      <c r="C120" s="10" t="s">
        <v>12</v>
      </c>
      <c r="D120" s="9" t="s">
        <v>676</v>
      </c>
      <c r="E120" s="15" t="s">
        <v>120</v>
      </c>
      <c r="F120" s="15" t="s">
        <v>121</v>
      </c>
      <c r="G120" s="21">
        <v>4</v>
      </c>
      <c r="H120" s="62" t="s">
        <v>13</v>
      </c>
      <c r="I120" s="69">
        <v>0</v>
      </c>
      <c r="J120" s="75" t="s">
        <v>1055</v>
      </c>
      <c r="K120" s="198">
        <v>1</v>
      </c>
      <c r="L120" s="120"/>
      <c r="M120" s="15"/>
      <c r="N120" s="75"/>
      <c r="O120" s="198"/>
      <c r="P120" s="69"/>
      <c r="Q120" s="166"/>
      <c r="R120" s="184"/>
      <c r="S120" s="202"/>
      <c r="T120" s="69"/>
      <c r="U120" s="285">
        <v>2</v>
      </c>
      <c r="V120" s="281">
        <v>0</v>
      </c>
      <c r="W120" s="315">
        <v>2</v>
      </c>
    </row>
    <row r="121" spans="1:23" ht="15.6" x14ac:dyDescent="0.25">
      <c r="A121" s="8"/>
      <c r="B121" s="18" t="s">
        <v>122</v>
      </c>
      <c r="C121" s="10" t="s">
        <v>123</v>
      </c>
      <c r="D121" s="9" t="s">
        <v>676</v>
      </c>
      <c r="E121" s="15">
        <v>5000</v>
      </c>
      <c r="F121" s="15">
        <v>0</v>
      </c>
      <c r="G121" s="21">
        <v>5000</v>
      </c>
      <c r="H121" s="62" t="s">
        <v>13</v>
      </c>
      <c r="I121" s="69">
        <v>0</v>
      </c>
      <c r="J121" s="75">
        <v>0</v>
      </c>
      <c r="K121" s="198">
        <v>0</v>
      </c>
      <c r="L121" s="120"/>
      <c r="M121" s="15"/>
      <c r="N121" s="75"/>
      <c r="O121" s="198"/>
      <c r="P121" s="69"/>
      <c r="Q121" s="15"/>
      <c r="R121" s="75"/>
      <c r="S121" s="198"/>
      <c r="T121" s="69"/>
      <c r="U121" s="15">
        <v>0</v>
      </c>
      <c r="V121" s="75">
        <v>0</v>
      </c>
      <c r="W121" s="198">
        <v>0</v>
      </c>
    </row>
    <row r="122" spans="1:23" x14ac:dyDescent="0.25">
      <c r="A122" s="8"/>
      <c r="B122" s="18" t="s">
        <v>124</v>
      </c>
      <c r="C122" s="10" t="s">
        <v>125</v>
      </c>
      <c r="D122" s="9" t="s">
        <v>126</v>
      </c>
      <c r="E122" s="22" t="s">
        <v>32</v>
      </c>
      <c r="F122" s="22" t="s">
        <v>32</v>
      </c>
      <c r="G122" s="22" t="s">
        <v>32</v>
      </c>
      <c r="H122" s="63"/>
      <c r="I122" s="71">
        <v>4.8824999999999994</v>
      </c>
      <c r="J122" s="221" t="s">
        <v>32</v>
      </c>
      <c r="K122" s="199">
        <v>4.8824999999999994</v>
      </c>
      <c r="L122" s="120"/>
      <c r="M122" s="15"/>
      <c r="N122" s="74"/>
      <c r="O122" s="198"/>
      <c r="P122" s="69"/>
      <c r="Q122" s="15"/>
      <c r="R122" s="74"/>
      <c r="S122" s="198"/>
      <c r="T122" s="69"/>
      <c r="U122" s="15"/>
      <c r="V122" s="74"/>
      <c r="W122" s="198"/>
    </row>
    <row r="123" spans="1:23" x14ac:dyDescent="0.25">
      <c r="A123" s="8"/>
      <c r="B123" s="13" t="s">
        <v>669</v>
      </c>
      <c r="C123" s="10"/>
      <c r="D123" s="9"/>
      <c r="E123" s="22" t="s">
        <v>32</v>
      </c>
      <c r="F123" s="22" t="s">
        <v>32</v>
      </c>
      <c r="G123" s="22" t="s">
        <v>32</v>
      </c>
      <c r="H123" s="63"/>
      <c r="I123" s="71">
        <v>4.5324999999999998</v>
      </c>
      <c r="J123" s="221" t="s">
        <v>32</v>
      </c>
      <c r="K123" s="199">
        <v>4.5324999999999998</v>
      </c>
      <c r="L123" s="120"/>
      <c r="M123" s="15"/>
      <c r="N123" s="74"/>
      <c r="O123" s="198"/>
      <c r="P123" s="69"/>
      <c r="Q123" s="15"/>
      <c r="R123" s="74"/>
      <c r="S123" s="198"/>
      <c r="T123" s="69"/>
      <c r="U123" s="15"/>
      <c r="V123" s="74"/>
      <c r="W123" s="198"/>
    </row>
    <row r="124" spans="1:23" x14ac:dyDescent="0.25">
      <c r="A124" s="8"/>
      <c r="B124" s="13" t="s">
        <v>670</v>
      </c>
      <c r="C124" s="10"/>
      <c r="D124" s="9"/>
      <c r="E124" s="22" t="s">
        <v>32</v>
      </c>
      <c r="F124" s="22" t="s">
        <v>32</v>
      </c>
      <c r="G124" s="22" t="s">
        <v>32</v>
      </c>
      <c r="H124" s="63"/>
      <c r="I124" s="71">
        <v>0.35</v>
      </c>
      <c r="J124" s="221" t="s">
        <v>32</v>
      </c>
      <c r="K124" s="199">
        <v>0.35</v>
      </c>
      <c r="L124" s="120"/>
      <c r="M124" s="15"/>
      <c r="N124" s="74"/>
      <c r="O124" s="198"/>
      <c r="P124" s="69"/>
      <c r="Q124" s="15"/>
      <c r="R124" s="74"/>
      <c r="S124" s="198"/>
      <c r="T124" s="69"/>
      <c r="U124" s="15"/>
      <c r="V124" s="74"/>
      <c r="W124" s="198"/>
    </row>
    <row r="125" spans="1:23" ht="26.4" outlineLevel="1" x14ac:dyDescent="0.25">
      <c r="A125" s="8"/>
      <c r="B125" s="24" t="s">
        <v>127</v>
      </c>
      <c r="C125" s="25" t="s">
        <v>20</v>
      </c>
      <c r="D125" s="24" t="s">
        <v>26</v>
      </c>
      <c r="E125" s="12"/>
      <c r="F125" s="12"/>
      <c r="G125" s="23"/>
      <c r="H125" s="63"/>
      <c r="I125" s="259"/>
      <c r="J125" s="72"/>
      <c r="K125" s="199"/>
      <c r="L125" s="121"/>
      <c r="M125" s="12"/>
      <c r="N125" s="221"/>
      <c r="O125" s="199"/>
      <c r="P125" s="71"/>
      <c r="Q125" s="12"/>
      <c r="R125" s="221"/>
      <c r="S125" s="199"/>
      <c r="T125" s="71"/>
      <c r="U125" s="12"/>
      <c r="V125" s="221"/>
      <c r="W125" s="199"/>
    </row>
    <row r="126" spans="1:23" outlineLevel="1" x14ac:dyDescent="0.25">
      <c r="A126" s="8"/>
      <c r="B126" s="26" t="s">
        <v>27</v>
      </c>
      <c r="C126" s="10"/>
      <c r="D126" s="9"/>
      <c r="E126" s="15">
        <v>66.599999999999994</v>
      </c>
      <c r="F126" s="15">
        <v>62.2</v>
      </c>
      <c r="G126" s="21">
        <v>65</v>
      </c>
      <c r="H126" s="62" t="s">
        <v>13</v>
      </c>
      <c r="I126" s="69"/>
      <c r="J126" s="75"/>
      <c r="K126" s="209"/>
      <c r="L126" s="120"/>
      <c r="M126" s="15">
        <v>63</v>
      </c>
      <c r="N126" s="75">
        <v>47</v>
      </c>
      <c r="O126" s="198">
        <v>57</v>
      </c>
      <c r="P126" s="69"/>
      <c r="Q126" s="15">
        <v>63</v>
      </c>
      <c r="R126" s="75">
        <v>47</v>
      </c>
      <c r="S126" s="198">
        <v>57</v>
      </c>
      <c r="T126" s="69"/>
      <c r="U126" s="15">
        <v>50</v>
      </c>
      <c r="V126" s="75">
        <v>44</v>
      </c>
      <c r="W126" s="198">
        <v>48</v>
      </c>
    </row>
    <row r="127" spans="1:23" outlineLevel="1" x14ac:dyDescent="0.25">
      <c r="A127" s="8"/>
      <c r="B127" s="26" t="s">
        <v>28</v>
      </c>
      <c r="C127" s="10"/>
      <c r="D127" s="9"/>
      <c r="E127" s="15">
        <v>31.3</v>
      </c>
      <c r="F127" s="15">
        <v>36.5</v>
      </c>
      <c r="G127" s="21">
        <v>33.200000000000003</v>
      </c>
      <c r="H127" s="62" t="s">
        <v>29</v>
      </c>
      <c r="I127" s="69"/>
      <c r="J127" s="75"/>
      <c r="K127" s="209"/>
      <c r="L127" s="120"/>
      <c r="M127" s="15">
        <v>36</v>
      </c>
      <c r="N127" s="75">
        <v>50</v>
      </c>
      <c r="O127" s="198">
        <v>41</v>
      </c>
      <c r="P127" s="69"/>
      <c r="Q127" s="15">
        <v>36</v>
      </c>
      <c r="R127" s="75">
        <v>50</v>
      </c>
      <c r="S127" s="198">
        <v>41</v>
      </c>
      <c r="T127" s="69"/>
      <c r="U127" s="15">
        <v>47</v>
      </c>
      <c r="V127" s="75">
        <v>55</v>
      </c>
      <c r="W127" s="198">
        <v>50</v>
      </c>
    </row>
    <row r="128" spans="1:23" x14ac:dyDescent="0.25">
      <c r="A128" s="346" t="s">
        <v>128</v>
      </c>
      <c r="B128" s="346"/>
      <c r="C128" s="346"/>
      <c r="D128" s="346"/>
      <c r="E128" s="346"/>
      <c r="F128" s="346"/>
      <c r="G128" s="346"/>
      <c r="H128" s="347"/>
      <c r="I128" s="260"/>
      <c r="J128" s="261"/>
      <c r="K128" s="262"/>
      <c r="L128" s="119"/>
      <c r="M128" s="56"/>
      <c r="N128" s="68"/>
      <c r="O128" s="197"/>
      <c r="P128" s="67"/>
      <c r="Q128" s="56"/>
      <c r="R128" s="68"/>
      <c r="S128" s="197"/>
      <c r="T128" s="67"/>
      <c r="U128" s="56"/>
      <c r="V128" s="68"/>
      <c r="W128" s="197"/>
    </row>
    <row r="129" spans="1:23" ht="15.6" x14ac:dyDescent="0.25">
      <c r="A129" s="8"/>
      <c r="B129" s="28" t="s">
        <v>129</v>
      </c>
      <c r="C129" s="29" t="s">
        <v>130</v>
      </c>
      <c r="D129" s="9" t="s">
        <v>676</v>
      </c>
      <c r="E129" s="20">
        <v>422813</v>
      </c>
      <c r="F129" s="20">
        <v>132000</v>
      </c>
      <c r="G129" s="27">
        <v>554813</v>
      </c>
      <c r="H129" s="62" t="s">
        <v>29</v>
      </c>
      <c r="I129" s="69">
        <v>479564.5</v>
      </c>
      <c r="J129" s="75">
        <v>132000</v>
      </c>
      <c r="K129" s="198">
        <v>611564.5</v>
      </c>
      <c r="L129" s="124"/>
      <c r="M129" s="20"/>
      <c r="N129" s="100"/>
      <c r="O129" s="203"/>
      <c r="P129" s="78"/>
      <c r="Q129" s="20"/>
      <c r="R129" s="100"/>
      <c r="S129" s="203"/>
      <c r="T129" s="78"/>
      <c r="U129" s="20"/>
      <c r="V129" s="100"/>
      <c r="W129" s="203">
        <f>572535+636384</f>
        <v>1208919</v>
      </c>
    </row>
    <row r="130" spans="1:23" ht="39.6" x14ac:dyDescent="0.25">
      <c r="A130" s="8"/>
      <c r="B130" s="18" t="s">
        <v>131</v>
      </c>
      <c r="C130" s="10" t="s">
        <v>132</v>
      </c>
      <c r="D130" s="9" t="s">
        <v>676</v>
      </c>
      <c r="E130" s="20">
        <v>495816</v>
      </c>
      <c r="F130" s="20">
        <v>57600</v>
      </c>
      <c r="G130" s="27">
        <v>553416</v>
      </c>
      <c r="H130" s="63"/>
      <c r="I130" s="71">
        <v>89418.54</v>
      </c>
      <c r="J130" s="221">
        <v>57600</v>
      </c>
      <c r="K130" s="199">
        <v>147018.53999999998</v>
      </c>
      <c r="L130" s="124"/>
      <c r="M130" s="20"/>
      <c r="N130" s="100"/>
      <c r="O130" s="203"/>
      <c r="P130" s="78"/>
      <c r="Q130" s="20"/>
      <c r="R130" s="100"/>
      <c r="S130" s="203"/>
      <c r="T130" s="78"/>
      <c r="U130" s="20"/>
      <c r="V130" s="100"/>
      <c r="W130" s="203" t="s">
        <v>1137</v>
      </c>
    </row>
    <row r="131" spans="1:23" ht="39.6" x14ac:dyDescent="0.25">
      <c r="A131" s="8"/>
      <c r="B131" s="18" t="s">
        <v>133</v>
      </c>
      <c r="C131" s="10" t="s">
        <v>134</v>
      </c>
      <c r="D131" s="9" t="s">
        <v>676</v>
      </c>
      <c r="E131" s="15">
        <v>54.043999999999997</v>
      </c>
      <c r="F131" s="15">
        <v>141</v>
      </c>
      <c r="G131" s="21">
        <v>195.04400000000001</v>
      </c>
      <c r="H131" s="63"/>
      <c r="I131" s="71">
        <v>205</v>
      </c>
      <c r="J131" s="221">
        <v>141</v>
      </c>
      <c r="K131" s="199">
        <v>346</v>
      </c>
      <c r="L131" s="120"/>
      <c r="M131" s="15"/>
      <c r="N131" s="75"/>
      <c r="O131" s="203"/>
      <c r="P131" s="69"/>
      <c r="Q131" s="15"/>
      <c r="R131" s="75"/>
      <c r="S131" s="203"/>
      <c r="T131" s="69"/>
      <c r="U131" s="15"/>
      <c r="V131" s="75"/>
      <c r="W131" s="203" t="s">
        <v>1138</v>
      </c>
    </row>
    <row r="132" spans="1:23" ht="39.6" x14ac:dyDescent="0.25">
      <c r="A132" s="8"/>
      <c r="B132" s="18" t="s">
        <v>135</v>
      </c>
      <c r="C132" s="10" t="s">
        <v>12</v>
      </c>
      <c r="D132" s="18" t="s">
        <v>674</v>
      </c>
      <c r="E132" s="15">
        <v>18</v>
      </c>
      <c r="F132" s="15">
        <v>8</v>
      </c>
      <c r="G132" s="21">
        <v>26</v>
      </c>
      <c r="H132" s="62" t="s">
        <v>13</v>
      </c>
      <c r="I132" s="69">
        <v>19</v>
      </c>
      <c r="J132" s="75">
        <v>2</v>
      </c>
      <c r="K132" s="198">
        <v>21</v>
      </c>
      <c r="L132" s="120"/>
      <c r="M132" s="15">
        <v>19</v>
      </c>
      <c r="N132" s="75">
        <v>8</v>
      </c>
      <c r="O132" s="203">
        <v>27</v>
      </c>
      <c r="P132" s="69"/>
      <c r="Q132" s="15">
        <v>23</v>
      </c>
      <c r="R132" s="75">
        <v>8</v>
      </c>
      <c r="S132" s="203">
        <v>31</v>
      </c>
      <c r="T132" s="69"/>
      <c r="U132" s="15"/>
      <c r="V132" s="75"/>
      <c r="W132" s="203" t="s">
        <v>1139</v>
      </c>
    </row>
    <row r="133" spans="1:23" ht="39.6" outlineLevel="1" x14ac:dyDescent="0.25">
      <c r="A133" s="8"/>
      <c r="B133" s="24" t="s">
        <v>936</v>
      </c>
      <c r="C133" s="25" t="s">
        <v>20</v>
      </c>
      <c r="D133" s="24" t="s">
        <v>26</v>
      </c>
      <c r="E133" s="15"/>
      <c r="F133" s="15"/>
      <c r="G133" s="21"/>
      <c r="H133" s="62"/>
      <c r="I133" s="69"/>
      <c r="J133" s="75"/>
      <c r="K133" s="209"/>
      <c r="L133" s="120"/>
      <c r="M133" s="15"/>
      <c r="N133" s="75"/>
      <c r="O133" s="203"/>
      <c r="P133" s="69"/>
      <c r="Q133" s="15"/>
      <c r="R133" s="75"/>
      <c r="S133" s="203"/>
      <c r="T133" s="69"/>
      <c r="U133" s="15"/>
      <c r="V133" s="75"/>
      <c r="W133" s="203"/>
    </row>
    <row r="134" spans="1:23" outlineLevel="1" x14ac:dyDescent="0.25">
      <c r="A134" s="8"/>
      <c r="B134" s="26" t="s">
        <v>27</v>
      </c>
      <c r="C134" s="10"/>
      <c r="D134" s="9"/>
      <c r="E134" s="15"/>
      <c r="F134" s="15"/>
      <c r="G134" s="21"/>
      <c r="H134" s="62"/>
      <c r="I134" s="69"/>
      <c r="J134" s="75"/>
      <c r="K134" s="209"/>
      <c r="L134" s="120"/>
      <c r="M134" s="15">
        <v>40</v>
      </c>
      <c r="N134" s="75">
        <v>22</v>
      </c>
      <c r="O134" s="203">
        <v>33</v>
      </c>
      <c r="P134" s="69"/>
      <c r="Q134" s="15">
        <v>40</v>
      </c>
      <c r="R134" s="75">
        <v>22</v>
      </c>
      <c r="S134" s="203">
        <v>33</v>
      </c>
      <c r="T134" s="69"/>
      <c r="U134" s="15"/>
      <c r="V134" s="75"/>
      <c r="W134" s="203"/>
    </row>
    <row r="135" spans="1:23" outlineLevel="1" x14ac:dyDescent="0.25">
      <c r="A135" s="8"/>
      <c r="B135" s="26" t="s">
        <v>28</v>
      </c>
      <c r="C135" s="10"/>
      <c r="D135" s="9"/>
      <c r="E135" s="15"/>
      <c r="F135" s="15"/>
      <c r="G135" s="21"/>
      <c r="H135" s="62"/>
      <c r="I135" s="69"/>
      <c r="J135" s="75"/>
      <c r="K135" s="209"/>
      <c r="L135" s="120"/>
      <c r="M135" s="15">
        <v>27</v>
      </c>
      <c r="N135" s="75">
        <v>34</v>
      </c>
      <c r="O135" s="203">
        <v>30</v>
      </c>
      <c r="P135" s="69"/>
      <c r="Q135" s="15">
        <v>27</v>
      </c>
      <c r="R135" s="75">
        <v>34</v>
      </c>
      <c r="S135" s="203">
        <v>29</v>
      </c>
      <c r="T135" s="69"/>
      <c r="U135" s="15"/>
      <c r="V135" s="75"/>
      <c r="W135" s="203"/>
    </row>
    <row r="136" spans="1:23" x14ac:dyDescent="0.25">
      <c r="A136" s="346" t="s">
        <v>136</v>
      </c>
      <c r="B136" s="346"/>
      <c r="C136" s="346"/>
      <c r="D136" s="346"/>
      <c r="E136" s="346"/>
      <c r="F136" s="346"/>
      <c r="G136" s="346"/>
      <c r="H136" s="347"/>
      <c r="I136" s="260"/>
      <c r="J136" s="261"/>
      <c r="K136" s="262"/>
      <c r="L136" s="119"/>
      <c r="M136" s="56"/>
      <c r="N136" s="68"/>
      <c r="O136" s="197"/>
      <c r="P136" s="67"/>
      <c r="Q136" s="56"/>
      <c r="R136" s="68"/>
      <c r="S136" s="197"/>
      <c r="T136" s="67"/>
      <c r="U136" s="56"/>
      <c r="V136" s="68"/>
      <c r="W136" s="197"/>
    </row>
    <row r="137" spans="1:23" x14ac:dyDescent="0.25">
      <c r="A137" s="8"/>
      <c r="B137" s="9" t="s">
        <v>137</v>
      </c>
      <c r="C137" s="10" t="s">
        <v>12</v>
      </c>
      <c r="D137" s="9" t="s">
        <v>138</v>
      </c>
      <c r="E137" s="15">
        <v>91</v>
      </c>
      <c r="F137" s="15">
        <v>43</v>
      </c>
      <c r="G137" s="21">
        <v>134</v>
      </c>
      <c r="H137" s="62" t="s">
        <v>13</v>
      </c>
      <c r="I137" s="69">
        <v>92</v>
      </c>
      <c r="J137" s="75">
        <v>48</v>
      </c>
      <c r="K137" s="209">
        <v>140</v>
      </c>
      <c r="L137" s="120">
        <v>42</v>
      </c>
      <c r="M137" s="15">
        <v>28</v>
      </c>
      <c r="N137" s="75">
        <v>58</v>
      </c>
      <c r="O137" s="198">
        <v>128</v>
      </c>
      <c r="P137" s="69">
        <v>32</v>
      </c>
      <c r="Q137" s="15">
        <v>32</v>
      </c>
      <c r="R137" s="75">
        <v>48</v>
      </c>
      <c r="S137" s="198">
        <v>112</v>
      </c>
      <c r="T137" s="69"/>
      <c r="U137" s="15"/>
      <c r="V137" s="75"/>
      <c r="W137" s="198"/>
    </row>
    <row r="138" spans="1:23" x14ac:dyDescent="0.25">
      <c r="A138" s="8"/>
      <c r="B138" s="9" t="s">
        <v>139</v>
      </c>
      <c r="C138" s="10" t="s">
        <v>12</v>
      </c>
      <c r="D138" s="9" t="s">
        <v>138</v>
      </c>
      <c r="E138" s="15">
        <v>1254</v>
      </c>
      <c r="F138" s="15">
        <v>741</v>
      </c>
      <c r="G138" s="21">
        <v>1995</v>
      </c>
      <c r="H138" s="62" t="s">
        <v>13</v>
      </c>
      <c r="I138" s="69">
        <v>1146</v>
      </c>
      <c r="J138" s="75">
        <v>671</v>
      </c>
      <c r="K138" s="209">
        <v>1817</v>
      </c>
      <c r="L138" s="120">
        <v>677</v>
      </c>
      <c r="M138" s="15">
        <v>472</v>
      </c>
      <c r="N138" s="75">
        <v>678</v>
      </c>
      <c r="O138" s="198">
        <v>1827</v>
      </c>
      <c r="P138" s="69">
        <v>710</v>
      </c>
      <c r="Q138" s="15">
        <v>498</v>
      </c>
      <c r="R138" s="75">
        <v>737</v>
      </c>
      <c r="S138" s="198">
        <v>1972</v>
      </c>
      <c r="T138" s="69"/>
      <c r="U138" s="15"/>
      <c r="V138" s="75"/>
      <c r="W138" s="198"/>
    </row>
    <row r="139" spans="1:23" x14ac:dyDescent="0.25">
      <c r="A139" s="8"/>
      <c r="B139" s="18" t="s">
        <v>140</v>
      </c>
      <c r="C139" s="10" t="s">
        <v>12</v>
      </c>
      <c r="D139" s="9" t="s">
        <v>141</v>
      </c>
      <c r="E139" s="15">
        <v>269</v>
      </c>
      <c r="F139" s="15">
        <v>227</v>
      </c>
      <c r="G139" s="21">
        <v>496</v>
      </c>
      <c r="H139" s="62" t="s">
        <v>29</v>
      </c>
      <c r="I139" s="69"/>
      <c r="J139" s="75"/>
      <c r="K139" s="209">
        <v>408</v>
      </c>
      <c r="L139" s="120"/>
      <c r="M139" s="15"/>
      <c r="N139" s="75"/>
      <c r="O139" s="198">
        <v>367</v>
      </c>
      <c r="P139" s="69"/>
      <c r="Q139" s="15"/>
      <c r="R139" s="75"/>
      <c r="S139" s="198">
        <v>399</v>
      </c>
      <c r="T139" s="69"/>
      <c r="U139" s="15"/>
      <c r="V139" s="75"/>
      <c r="W139" s="198">
        <v>368</v>
      </c>
    </row>
    <row r="140" spans="1:23" x14ac:dyDescent="0.25">
      <c r="A140" s="8"/>
      <c r="B140" s="18" t="s">
        <v>142</v>
      </c>
      <c r="C140" s="10" t="s">
        <v>20</v>
      </c>
      <c r="D140" s="9" t="s">
        <v>141</v>
      </c>
      <c r="E140" s="15">
        <v>3.8</v>
      </c>
      <c r="F140" s="15">
        <v>4.0999999999999996</v>
      </c>
      <c r="G140" s="21">
        <v>4</v>
      </c>
      <c r="H140" s="62" t="s">
        <v>29</v>
      </c>
      <c r="I140" s="69"/>
      <c r="J140" s="75"/>
      <c r="K140" s="209">
        <v>3</v>
      </c>
      <c r="L140" s="120"/>
      <c r="M140" s="15"/>
      <c r="N140" s="75"/>
      <c r="O140" s="198">
        <v>2.6</v>
      </c>
      <c r="P140" s="69"/>
      <c r="Q140" s="15"/>
      <c r="R140" s="75"/>
      <c r="S140" s="198">
        <v>2.7</v>
      </c>
      <c r="T140" s="69"/>
      <c r="U140" s="15"/>
      <c r="V140" s="75"/>
      <c r="W140" s="198">
        <v>2.5</v>
      </c>
    </row>
    <row r="141" spans="1:23" x14ac:dyDescent="0.25">
      <c r="A141" s="8"/>
      <c r="B141" s="18" t="s">
        <v>143</v>
      </c>
      <c r="C141" s="10" t="s">
        <v>12</v>
      </c>
      <c r="D141" s="9" t="s">
        <v>638</v>
      </c>
      <c r="E141" s="15">
        <v>0</v>
      </c>
      <c r="F141" s="15">
        <v>0</v>
      </c>
      <c r="G141" s="21">
        <v>0</v>
      </c>
      <c r="H141" s="62" t="s">
        <v>13</v>
      </c>
      <c r="I141" s="69">
        <v>0</v>
      </c>
      <c r="J141" s="75">
        <v>0</v>
      </c>
      <c r="K141" s="209">
        <v>0</v>
      </c>
      <c r="L141" s="120"/>
      <c r="M141" s="15">
        <v>0</v>
      </c>
      <c r="N141" s="75">
        <v>0</v>
      </c>
      <c r="O141" s="198">
        <v>0</v>
      </c>
      <c r="P141" s="69"/>
      <c r="Q141" s="15"/>
      <c r="R141" s="75"/>
      <c r="S141" s="198">
        <v>0</v>
      </c>
      <c r="T141" s="69"/>
      <c r="U141" s="15"/>
      <c r="V141" s="75"/>
      <c r="W141" s="198">
        <v>0</v>
      </c>
    </row>
    <row r="142" spans="1:23" x14ac:dyDescent="0.25">
      <c r="A142" s="8"/>
      <c r="B142" s="18" t="s">
        <v>144</v>
      </c>
      <c r="C142" s="10" t="s">
        <v>12</v>
      </c>
      <c r="D142" s="9" t="s">
        <v>641</v>
      </c>
      <c r="E142" s="15">
        <v>24</v>
      </c>
      <c r="F142" s="22">
        <v>5</v>
      </c>
      <c r="G142" s="21">
        <f t="shared" ref="G142:G147" si="1">E142+F142</f>
        <v>29</v>
      </c>
      <c r="H142" s="62" t="s">
        <v>13</v>
      </c>
      <c r="I142" s="69">
        <v>2</v>
      </c>
      <c r="J142" s="75" t="s">
        <v>32</v>
      </c>
      <c r="K142" s="209">
        <v>2</v>
      </c>
      <c r="L142" s="120"/>
      <c r="M142" s="15">
        <v>24</v>
      </c>
      <c r="N142" s="75">
        <v>5</v>
      </c>
      <c r="O142" s="198">
        <f t="shared" ref="O142:O147" si="2">L142+M142+N142</f>
        <v>29</v>
      </c>
      <c r="P142" s="69">
        <v>21</v>
      </c>
      <c r="Q142" s="15">
        <v>3</v>
      </c>
      <c r="R142" s="219">
        <v>6</v>
      </c>
      <c r="S142" s="198">
        <v>30</v>
      </c>
      <c r="T142" s="69">
        <v>21</v>
      </c>
      <c r="U142" s="15">
        <v>3</v>
      </c>
      <c r="V142" s="330">
        <v>6</v>
      </c>
      <c r="W142" s="198">
        <v>30</v>
      </c>
    </row>
    <row r="143" spans="1:23" x14ac:dyDescent="0.25">
      <c r="A143" s="8"/>
      <c r="B143" s="18" t="s">
        <v>145</v>
      </c>
      <c r="C143" s="10" t="s">
        <v>12</v>
      </c>
      <c r="D143" s="9" t="s">
        <v>641</v>
      </c>
      <c r="E143" s="15">
        <v>6</v>
      </c>
      <c r="F143" s="22">
        <v>4</v>
      </c>
      <c r="G143" s="21">
        <f t="shared" si="1"/>
        <v>10</v>
      </c>
      <c r="H143" s="62" t="s">
        <v>13</v>
      </c>
      <c r="I143" s="69">
        <v>9</v>
      </c>
      <c r="J143" s="75" t="s">
        <v>32</v>
      </c>
      <c r="K143" s="209">
        <v>9</v>
      </c>
      <c r="L143" s="120"/>
      <c r="M143" s="15">
        <v>9</v>
      </c>
      <c r="N143" s="75">
        <v>5</v>
      </c>
      <c r="O143" s="198">
        <f t="shared" si="2"/>
        <v>14</v>
      </c>
      <c r="P143" s="69">
        <v>7</v>
      </c>
      <c r="Q143" s="15">
        <v>2</v>
      </c>
      <c r="R143" s="219">
        <v>5</v>
      </c>
      <c r="S143" s="198">
        <v>14</v>
      </c>
      <c r="T143" s="69">
        <v>7</v>
      </c>
      <c r="U143" s="15">
        <v>2</v>
      </c>
      <c r="V143" s="330">
        <v>5</v>
      </c>
      <c r="W143" s="198">
        <v>14</v>
      </c>
    </row>
    <row r="144" spans="1:23" ht="26.4" x14ac:dyDescent="0.25">
      <c r="A144" s="8"/>
      <c r="B144" s="18" t="s">
        <v>146</v>
      </c>
      <c r="C144" s="10" t="s">
        <v>12</v>
      </c>
      <c r="D144" s="9" t="s">
        <v>641</v>
      </c>
      <c r="E144" s="15">
        <v>113</v>
      </c>
      <c r="F144" s="22">
        <v>84</v>
      </c>
      <c r="G144" s="21">
        <f t="shared" si="1"/>
        <v>197</v>
      </c>
      <c r="H144" s="62" t="s">
        <v>13</v>
      </c>
      <c r="I144" s="69">
        <v>111</v>
      </c>
      <c r="J144" s="75" t="s">
        <v>32</v>
      </c>
      <c r="K144" s="209">
        <v>111</v>
      </c>
      <c r="L144" s="120"/>
      <c r="M144" s="15">
        <v>96</v>
      </c>
      <c r="N144" s="75">
        <v>86</v>
      </c>
      <c r="O144" s="198">
        <f t="shared" si="2"/>
        <v>182</v>
      </c>
      <c r="P144" s="69">
        <v>9</v>
      </c>
      <c r="Q144" s="15">
        <v>1</v>
      </c>
      <c r="R144" s="219">
        <v>4</v>
      </c>
      <c r="S144" s="198">
        <v>14</v>
      </c>
      <c r="T144" s="69">
        <v>13</v>
      </c>
      <c r="U144" s="15">
        <v>1</v>
      </c>
      <c r="V144" s="330">
        <v>2</v>
      </c>
      <c r="W144" s="198">
        <v>15</v>
      </c>
    </row>
    <row r="145" spans="1:23" x14ac:dyDescent="0.25">
      <c r="A145" s="8"/>
      <c r="B145" s="18" t="s">
        <v>147</v>
      </c>
      <c r="C145" s="10" t="s">
        <v>12</v>
      </c>
      <c r="D145" s="9" t="s">
        <v>641</v>
      </c>
      <c r="E145" s="15">
        <v>3</v>
      </c>
      <c r="F145" s="22">
        <v>0</v>
      </c>
      <c r="G145" s="21">
        <f t="shared" si="1"/>
        <v>3</v>
      </c>
      <c r="H145" s="62" t="s">
        <v>13</v>
      </c>
      <c r="I145" s="69">
        <v>2</v>
      </c>
      <c r="J145" s="75" t="s">
        <v>32</v>
      </c>
      <c r="K145" s="209">
        <v>2</v>
      </c>
      <c r="L145" s="120"/>
      <c r="M145" s="15">
        <v>5</v>
      </c>
      <c r="N145" s="75">
        <v>1</v>
      </c>
      <c r="O145" s="198">
        <f t="shared" si="2"/>
        <v>6</v>
      </c>
      <c r="P145" s="69">
        <v>5</v>
      </c>
      <c r="Q145" s="15"/>
      <c r="R145" s="219">
        <v>1</v>
      </c>
      <c r="S145" s="198">
        <v>6</v>
      </c>
      <c r="T145" s="69">
        <v>3</v>
      </c>
      <c r="U145" s="15">
        <v>0</v>
      </c>
      <c r="V145" s="330">
        <v>2</v>
      </c>
      <c r="W145" s="198">
        <v>5</v>
      </c>
    </row>
    <row r="146" spans="1:23" x14ac:dyDescent="0.25">
      <c r="A146" s="8"/>
      <c r="B146" s="18" t="s">
        <v>148</v>
      </c>
      <c r="C146" s="10" t="s">
        <v>12</v>
      </c>
      <c r="D146" s="9" t="s">
        <v>641</v>
      </c>
      <c r="E146" s="15">
        <v>314</v>
      </c>
      <c r="F146" s="22">
        <v>84</v>
      </c>
      <c r="G146" s="21">
        <f t="shared" si="1"/>
        <v>398</v>
      </c>
      <c r="H146" s="62" t="s">
        <v>13</v>
      </c>
      <c r="I146" s="69">
        <v>371</v>
      </c>
      <c r="J146" s="75" t="s">
        <v>32</v>
      </c>
      <c r="K146" s="209">
        <v>371</v>
      </c>
      <c r="L146" s="120"/>
      <c r="M146" s="15">
        <v>691</v>
      </c>
      <c r="N146" s="75">
        <v>347</v>
      </c>
      <c r="O146" s="198">
        <f t="shared" si="2"/>
        <v>1038</v>
      </c>
      <c r="P146" s="69">
        <v>935</v>
      </c>
      <c r="Q146" s="15">
        <v>750</v>
      </c>
      <c r="R146" s="219">
        <v>470</v>
      </c>
      <c r="S146" s="198">
        <v>2155</v>
      </c>
      <c r="T146" s="69">
        <v>1258</v>
      </c>
      <c r="U146" s="15">
        <v>750</v>
      </c>
      <c r="V146" s="330">
        <v>378</v>
      </c>
      <c r="W146" s="198">
        <v>2386</v>
      </c>
    </row>
    <row r="147" spans="1:23" ht="26.4" x14ac:dyDescent="0.25">
      <c r="A147" s="8"/>
      <c r="B147" s="18" t="s">
        <v>149</v>
      </c>
      <c r="C147" s="10" t="s">
        <v>12</v>
      </c>
      <c r="D147" s="9" t="s">
        <v>638</v>
      </c>
      <c r="E147" s="15">
        <v>2</v>
      </c>
      <c r="F147" s="15">
        <v>0</v>
      </c>
      <c r="G147" s="21">
        <f t="shared" si="1"/>
        <v>2</v>
      </c>
      <c r="H147" s="62" t="s">
        <v>13</v>
      </c>
      <c r="I147" s="69">
        <v>1</v>
      </c>
      <c r="J147" s="75">
        <v>0</v>
      </c>
      <c r="K147" s="209">
        <v>1</v>
      </c>
      <c r="L147" s="120"/>
      <c r="M147" s="15">
        <v>1</v>
      </c>
      <c r="N147" s="75">
        <v>0</v>
      </c>
      <c r="O147" s="198">
        <f t="shared" si="2"/>
        <v>1</v>
      </c>
      <c r="P147" s="69"/>
      <c r="Q147" s="15">
        <v>1</v>
      </c>
      <c r="R147" s="75">
        <v>0</v>
      </c>
      <c r="S147" s="198">
        <f t="shared" ref="S147" si="3">P147+Q147+R147</f>
        <v>1</v>
      </c>
      <c r="T147" s="69">
        <v>0</v>
      </c>
      <c r="U147" s="15">
        <v>0</v>
      </c>
      <c r="V147" s="75">
        <v>0</v>
      </c>
      <c r="W147" s="198">
        <v>0</v>
      </c>
    </row>
    <row r="148" spans="1:23" ht="33" customHeight="1" x14ac:dyDescent="0.25">
      <c r="A148" s="8"/>
      <c r="B148" s="18" t="s">
        <v>150</v>
      </c>
      <c r="C148" s="10" t="s">
        <v>9</v>
      </c>
      <c r="D148" s="9" t="s">
        <v>676</v>
      </c>
      <c r="E148" s="15" t="s">
        <v>151</v>
      </c>
      <c r="F148" s="15">
        <v>3.7136999999999998</v>
      </c>
      <c r="G148" s="21">
        <v>4.8296999999999999</v>
      </c>
      <c r="H148" s="62" t="s">
        <v>13</v>
      </c>
      <c r="I148" s="69" t="s">
        <v>1056</v>
      </c>
      <c r="J148" s="75">
        <v>0</v>
      </c>
      <c r="K148" s="209">
        <v>3.4250000000000003</v>
      </c>
      <c r="L148" s="120"/>
      <c r="M148" s="15"/>
      <c r="N148" s="219" t="s">
        <v>980</v>
      </c>
      <c r="O148" s="198"/>
      <c r="P148" s="69"/>
      <c r="Q148" s="15"/>
      <c r="R148" s="219" t="s">
        <v>980</v>
      </c>
      <c r="S148" s="198"/>
      <c r="T148" s="69">
        <v>0</v>
      </c>
      <c r="U148" s="15">
        <v>0</v>
      </c>
      <c r="V148" s="219">
        <v>0</v>
      </c>
      <c r="W148" s="198">
        <v>0</v>
      </c>
    </row>
    <row r="149" spans="1:23" ht="46.5" customHeight="1" x14ac:dyDescent="0.25">
      <c r="A149" s="8"/>
      <c r="B149" s="18" t="s">
        <v>152</v>
      </c>
      <c r="C149" s="10" t="s">
        <v>9</v>
      </c>
      <c r="D149" s="9" t="s">
        <v>677</v>
      </c>
      <c r="E149" s="15" t="s">
        <v>153</v>
      </c>
      <c r="F149" s="15">
        <v>3.8620000000000001</v>
      </c>
      <c r="G149" s="21">
        <v>6.3220000000000001</v>
      </c>
      <c r="H149" s="62" t="s">
        <v>13</v>
      </c>
      <c r="I149" s="69" t="s">
        <v>1057</v>
      </c>
      <c r="J149" s="75">
        <v>0</v>
      </c>
      <c r="K149" s="209">
        <v>2.5379999999999998</v>
      </c>
      <c r="L149" s="120"/>
      <c r="M149" s="15" t="s">
        <v>929</v>
      </c>
      <c r="N149" s="219" t="s">
        <v>981</v>
      </c>
      <c r="O149" s="198"/>
      <c r="P149" s="69"/>
      <c r="Q149" s="15" t="s">
        <v>929</v>
      </c>
      <c r="R149" s="219" t="s">
        <v>981</v>
      </c>
      <c r="S149" s="198"/>
      <c r="T149" s="69"/>
      <c r="U149" s="15"/>
      <c r="V149" s="219">
        <v>0</v>
      </c>
      <c r="W149" s="198">
        <v>0</v>
      </c>
    </row>
    <row r="150" spans="1:23" ht="56.25" customHeight="1" x14ac:dyDescent="0.25">
      <c r="A150" s="8"/>
      <c r="B150" s="18" t="s">
        <v>154</v>
      </c>
      <c r="C150" s="10" t="s">
        <v>9</v>
      </c>
      <c r="D150" s="9" t="s">
        <v>677</v>
      </c>
      <c r="E150" s="16" t="s">
        <v>155</v>
      </c>
      <c r="F150" s="15">
        <v>3.4293999999999998</v>
      </c>
      <c r="G150" s="21">
        <v>6.0194000000000001</v>
      </c>
      <c r="H150" s="62" t="s">
        <v>13</v>
      </c>
      <c r="I150" s="69" t="s">
        <v>1058</v>
      </c>
      <c r="J150" s="75">
        <v>3.4293999999999998</v>
      </c>
      <c r="K150" s="209">
        <v>1.2070000000000001</v>
      </c>
      <c r="L150" s="120"/>
      <c r="M150" s="15" t="s">
        <v>930</v>
      </c>
      <c r="N150" s="219" t="s">
        <v>982</v>
      </c>
      <c r="O150" s="198"/>
      <c r="P150" s="69"/>
      <c r="Q150" s="15" t="s">
        <v>930</v>
      </c>
      <c r="R150" s="219" t="s">
        <v>982</v>
      </c>
      <c r="S150" s="198"/>
      <c r="T150" s="69"/>
      <c r="U150" s="15"/>
      <c r="V150" s="219">
        <v>0</v>
      </c>
      <c r="W150" s="198">
        <v>0</v>
      </c>
    </row>
    <row r="151" spans="1:23" ht="26.4" x14ac:dyDescent="0.25">
      <c r="A151" s="8"/>
      <c r="B151" s="18" t="s">
        <v>156</v>
      </c>
      <c r="C151" s="10" t="s">
        <v>12</v>
      </c>
      <c r="D151" s="9" t="s">
        <v>677</v>
      </c>
      <c r="E151" s="15">
        <v>1</v>
      </c>
      <c r="F151" s="15">
        <v>2</v>
      </c>
      <c r="G151" s="21">
        <v>3</v>
      </c>
      <c r="H151" s="62" t="s">
        <v>13</v>
      </c>
      <c r="I151" s="69">
        <v>0</v>
      </c>
      <c r="J151" s="75">
        <v>0</v>
      </c>
      <c r="K151" s="209">
        <v>0</v>
      </c>
      <c r="L151" s="120"/>
      <c r="M151" s="15">
        <v>0</v>
      </c>
      <c r="N151" s="219">
        <v>2</v>
      </c>
      <c r="O151" s="198"/>
      <c r="P151" s="69"/>
      <c r="Q151" s="15">
        <v>0</v>
      </c>
      <c r="R151" s="219">
        <v>2</v>
      </c>
      <c r="S151" s="198"/>
      <c r="T151" s="69"/>
      <c r="U151" s="15"/>
      <c r="V151" s="219">
        <v>2</v>
      </c>
      <c r="W151" s="198"/>
    </row>
    <row r="152" spans="1:23" ht="92.4" x14ac:dyDescent="0.25">
      <c r="A152" s="8"/>
      <c r="B152" s="18" t="s">
        <v>157</v>
      </c>
      <c r="C152" s="10" t="s">
        <v>12</v>
      </c>
      <c r="D152" s="9" t="s">
        <v>676</v>
      </c>
      <c r="E152" s="15">
        <v>55</v>
      </c>
      <c r="F152" s="15">
        <v>131</v>
      </c>
      <c r="G152" s="21">
        <v>186</v>
      </c>
      <c r="H152" s="62" t="s">
        <v>13</v>
      </c>
      <c r="I152" s="69" t="s">
        <v>1059</v>
      </c>
      <c r="J152" s="75">
        <v>0</v>
      </c>
      <c r="K152" s="209">
        <v>49</v>
      </c>
      <c r="L152" s="120"/>
      <c r="M152" s="15"/>
      <c r="N152" s="75"/>
      <c r="O152" s="198"/>
      <c r="P152" s="69"/>
      <c r="Q152" s="15"/>
      <c r="R152" s="224">
        <v>45329</v>
      </c>
      <c r="S152" s="198"/>
      <c r="T152" s="69"/>
      <c r="U152" s="15"/>
      <c r="V152" s="224"/>
      <c r="W152" s="198" t="s">
        <v>1140</v>
      </c>
    </row>
    <row r="153" spans="1:23" ht="26.4" x14ac:dyDescent="0.25">
      <c r="A153" s="8"/>
      <c r="B153" s="18" t="s">
        <v>158</v>
      </c>
      <c r="C153" s="10" t="s">
        <v>12</v>
      </c>
      <c r="D153" s="9" t="s">
        <v>638</v>
      </c>
      <c r="E153" s="15" t="s">
        <v>159</v>
      </c>
      <c r="F153" s="15">
        <v>0</v>
      </c>
      <c r="G153" s="21">
        <v>1</v>
      </c>
      <c r="H153" s="62" t="s">
        <v>13</v>
      </c>
      <c r="I153" s="69" t="s">
        <v>159</v>
      </c>
      <c r="J153" s="75">
        <v>0</v>
      </c>
      <c r="K153" s="209">
        <v>1</v>
      </c>
      <c r="L153" s="120"/>
      <c r="M153" s="15" t="s">
        <v>159</v>
      </c>
      <c r="N153" s="75">
        <v>0</v>
      </c>
      <c r="O153" s="198">
        <v>1</v>
      </c>
      <c r="P153" s="69" t="s">
        <v>159</v>
      </c>
      <c r="Q153" s="15"/>
      <c r="R153" s="75">
        <v>0</v>
      </c>
      <c r="S153" s="198">
        <v>1</v>
      </c>
      <c r="T153" s="69" t="s">
        <v>159</v>
      </c>
      <c r="U153" s="15"/>
      <c r="V153" s="75">
        <v>0</v>
      </c>
      <c r="W153" s="198">
        <v>1</v>
      </c>
    </row>
    <row r="154" spans="1:23" outlineLevel="1" x14ac:dyDescent="0.25">
      <c r="A154" s="8"/>
      <c r="B154" s="30" t="s">
        <v>160</v>
      </c>
      <c r="C154" s="25" t="s">
        <v>20</v>
      </c>
      <c r="D154" s="24" t="s">
        <v>26</v>
      </c>
      <c r="E154" s="12"/>
      <c r="F154" s="12"/>
      <c r="G154" s="23"/>
      <c r="H154" s="63"/>
      <c r="I154" s="259"/>
      <c r="J154" s="72"/>
      <c r="K154" s="199"/>
      <c r="L154" s="120"/>
      <c r="M154" s="15"/>
      <c r="N154" s="75"/>
      <c r="O154" s="199"/>
      <c r="P154" s="69"/>
      <c r="Q154" s="15"/>
      <c r="R154" s="75"/>
      <c r="S154" s="199"/>
      <c r="T154" s="69"/>
      <c r="U154" s="15"/>
      <c r="V154" s="75"/>
      <c r="W154" s="199"/>
    </row>
    <row r="155" spans="1:23" outlineLevel="1" x14ac:dyDescent="0.25">
      <c r="A155" s="8"/>
      <c r="B155" s="26" t="s">
        <v>27</v>
      </c>
      <c r="C155" s="10"/>
      <c r="D155" s="9"/>
      <c r="E155" s="15">
        <v>38.700000000000003</v>
      </c>
      <c r="F155" s="15">
        <v>19.600000000000001</v>
      </c>
      <c r="G155" s="21">
        <v>31.7</v>
      </c>
      <c r="H155" s="62" t="s">
        <v>13</v>
      </c>
      <c r="I155" s="69"/>
      <c r="J155" s="75"/>
      <c r="K155" s="209"/>
      <c r="L155" s="120"/>
      <c r="M155" s="15">
        <v>37</v>
      </c>
      <c r="N155" s="75">
        <v>21</v>
      </c>
      <c r="O155" s="198">
        <v>31</v>
      </c>
      <c r="P155" s="69"/>
      <c r="Q155" s="15">
        <v>37</v>
      </c>
      <c r="R155" s="75">
        <v>21</v>
      </c>
      <c r="S155" s="198">
        <v>31</v>
      </c>
      <c r="T155" s="69"/>
      <c r="U155" s="15">
        <v>27</v>
      </c>
      <c r="V155" s="75">
        <v>17</v>
      </c>
      <c r="W155" s="198">
        <v>23</v>
      </c>
    </row>
    <row r="156" spans="1:23" outlineLevel="1" x14ac:dyDescent="0.25">
      <c r="A156" s="8"/>
      <c r="B156" s="26" t="s">
        <v>28</v>
      </c>
      <c r="C156" s="10"/>
      <c r="D156" s="9"/>
      <c r="E156" s="15">
        <v>30.3</v>
      </c>
      <c r="F156" s="15">
        <v>48.4</v>
      </c>
      <c r="G156" s="21">
        <v>37</v>
      </c>
      <c r="H156" s="62" t="s">
        <v>29</v>
      </c>
      <c r="I156" s="69"/>
      <c r="J156" s="75"/>
      <c r="K156" s="209"/>
      <c r="L156" s="120"/>
      <c r="M156" s="15">
        <v>30</v>
      </c>
      <c r="N156" s="75">
        <v>41</v>
      </c>
      <c r="O156" s="198">
        <v>34</v>
      </c>
      <c r="P156" s="69"/>
      <c r="Q156" s="15">
        <v>30</v>
      </c>
      <c r="R156" s="75">
        <v>41</v>
      </c>
      <c r="S156" s="198">
        <v>34</v>
      </c>
      <c r="T156" s="69"/>
      <c r="U156" s="15">
        <v>33</v>
      </c>
      <c r="V156" s="75">
        <v>41</v>
      </c>
      <c r="W156" s="198">
        <v>36</v>
      </c>
    </row>
    <row r="157" spans="1:23" x14ac:dyDescent="0.25">
      <c r="A157" s="346" t="s">
        <v>161</v>
      </c>
      <c r="B157" s="346"/>
      <c r="C157" s="346"/>
      <c r="D157" s="346"/>
      <c r="E157" s="346"/>
      <c r="F157" s="346"/>
      <c r="G157" s="346"/>
      <c r="H157" s="347"/>
      <c r="I157" s="260"/>
      <c r="J157" s="261"/>
      <c r="K157" s="262"/>
      <c r="L157" s="119"/>
      <c r="M157" s="56"/>
      <c r="N157" s="68"/>
      <c r="O157" s="197"/>
      <c r="P157" s="67"/>
      <c r="Q157" s="56"/>
      <c r="R157" s="68"/>
      <c r="S157" s="197"/>
      <c r="T157" s="67"/>
      <c r="U157" s="56"/>
      <c r="V157" s="68"/>
      <c r="W157" s="197"/>
    </row>
    <row r="158" spans="1:23" x14ac:dyDescent="0.25">
      <c r="A158" s="8"/>
      <c r="B158" s="9" t="s">
        <v>162</v>
      </c>
      <c r="C158" s="10" t="s">
        <v>12</v>
      </c>
      <c r="D158" s="9" t="s">
        <v>163</v>
      </c>
      <c r="E158" s="12"/>
      <c r="F158" s="12"/>
      <c r="G158" s="23"/>
      <c r="H158" s="63"/>
      <c r="I158" s="259"/>
      <c r="J158" s="72"/>
      <c r="K158" s="199"/>
      <c r="L158" s="121"/>
      <c r="M158" s="12"/>
      <c r="N158" s="221"/>
      <c r="O158" s="199"/>
      <c r="P158" s="71"/>
      <c r="Q158" s="12"/>
      <c r="R158" s="221"/>
      <c r="S158" s="199"/>
      <c r="T158" s="71"/>
      <c r="U158" s="12"/>
      <c r="V158" s="221"/>
      <c r="W158" s="199"/>
    </row>
    <row r="159" spans="1:23" x14ac:dyDescent="0.25">
      <c r="A159" s="8"/>
      <c r="B159" s="13" t="s">
        <v>164</v>
      </c>
      <c r="C159" s="10"/>
      <c r="D159" s="9"/>
      <c r="E159" s="15">
        <v>1726</v>
      </c>
      <c r="F159" s="15" t="s">
        <v>68</v>
      </c>
      <c r="G159" s="21">
        <v>1726</v>
      </c>
      <c r="H159" s="62" t="s">
        <v>13</v>
      </c>
      <c r="I159" s="69">
        <v>1988</v>
      </c>
      <c r="J159" s="75"/>
      <c r="K159" s="198">
        <v>1988</v>
      </c>
      <c r="L159" s="120">
        <v>2107</v>
      </c>
      <c r="M159" s="15"/>
      <c r="N159" s="75"/>
      <c r="O159" s="198">
        <f>L159</f>
        <v>2107</v>
      </c>
      <c r="P159" s="69">
        <v>2014</v>
      </c>
      <c r="Q159" s="15"/>
      <c r="R159" s="75"/>
      <c r="S159" s="198">
        <f>P159</f>
        <v>2014</v>
      </c>
      <c r="T159" s="69"/>
      <c r="U159" s="15"/>
      <c r="V159" s="75"/>
      <c r="W159" s="198">
        <v>2069</v>
      </c>
    </row>
    <row r="160" spans="1:23" x14ac:dyDescent="0.25">
      <c r="A160" s="8"/>
      <c r="B160" s="13" t="s">
        <v>165</v>
      </c>
      <c r="C160" s="10"/>
      <c r="D160" s="9"/>
      <c r="E160" s="15" t="s">
        <v>68</v>
      </c>
      <c r="F160" s="15">
        <v>406</v>
      </c>
      <c r="G160" s="21">
        <v>406</v>
      </c>
      <c r="H160" s="62" t="s">
        <v>13</v>
      </c>
      <c r="I160" s="69"/>
      <c r="J160" s="75">
        <v>446</v>
      </c>
      <c r="K160" s="198">
        <v>446</v>
      </c>
      <c r="L160" s="120"/>
      <c r="M160" s="15"/>
      <c r="N160" s="75"/>
      <c r="O160" s="198"/>
      <c r="P160" s="69"/>
      <c r="Q160" s="15"/>
      <c r="R160" s="75">
        <v>576</v>
      </c>
      <c r="S160" s="198">
        <f>R160</f>
        <v>576</v>
      </c>
      <c r="T160" s="69"/>
      <c r="U160" s="15"/>
      <c r="V160" s="75"/>
      <c r="W160" s="198">
        <v>696</v>
      </c>
    </row>
    <row r="161" spans="1:23" x14ac:dyDescent="0.25">
      <c r="A161" s="8"/>
      <c r="B161" s="13" t="s">
        <v>166</v>
      </c>
      <c r="C161" s="10"/>
      <c r="D161" s="9"/>
      <c r="E161" s="15">
        <v>399</v>
      </c>
      <c r="F161" s="15" t="s">
        <v>68</v>
      </c>
      <c r="G161" s="21">
        <v>399</v>
      </c>
      <c r="H161" s="62" t="s">
        <v>13</v>
      </c>
      <c r="I161" s="69">
        <v>399</v>
      </c>
      <c r="J161" s="75"/>
      <c r="K161" s="198">
        <v>399</v>
      </c>
      <c r="L161" s="120"/>
      <c r="M161" s="15"/>
      <c r="N161" s="75"/>
      <c r="O161" s="198"/>
      <c r="P161" s="69">
        <v>515</v>
      </c>
      <c r="Q161" s="15"/>
      <c r="R161" s="75"/>
      <c r="S161" s="198">
        <f>P161</f>
        <v>515</v>
      </c>
      <c r="T161" s="69"/>
      <c r="U161" s="15"/>
      <c r="V161" s="75"/>
      <c r="W161" s="198">
        <v>509</v>
      </c>
    </row>
    <row r="162" spans="1:23" x14ac:dyDescent="0.25">
      <c r="A162" s="8"/>
      <c r="B162" s="9" t="s">
        <v>167</v>
      </c>
      <c r="C162" s="10" t="s">
        <v>12</v>
      </c>
      <c r="D162" s="9" t="s">
        <v>168</v>
      </c>
      <c r="E162" s="12"/>
      <c r="F162" s="12"/>
      <c r="G162" s="23"/>
      <c r="H162" s="63"/>
      <c r="I162" s="259"/>
      <c r="J162" s="72"/>
      <c r="K162" s="199"/>
      <c r="L162" s="121"/>
      <c r="M162" s="12"/>
      <c r="N162" s="221"/>
      <c r="O162" s="199"/>
      <c r="P162" s="71"/>
      <c r="Q162" s="12"/>
      <c r="R162" s="221"/>
      <c r="S162" s="199"/>
      <c r="T162" s="71"/>
      <c r="U162" s="12"/>
      <c r="V162" s="221"/>
      <c r="W162" s="199"/>
    </row>
    <row r="163" spans="1:23" x14ac:dyDescent="0.25">
      <c r="A163" s="8"/>
      <c r="B163" s="13" t="s">
        <v>169</v>
      </c>
      <c r="C163" s="10"/>
      <c r="D163" s="9"/>
      <c r="E163" s="15">
        <v>406</v>
      </c>
      <c r="F163" s="15" t="s">
        <v>68</v>
      </c>
      <c r="G163" s="21">
        <v>406</v>
      </c>
      <c r="H163" s="62" t="s">
        <v>10</v>
      </c>
      <c r="I163" s="69">
        <v>383</v>
      </c>
      <c r="J163" s="75"/>
      <c r="K163" s="198">
        <v>383</v>
      </c>
      <c r="L163" s="120"/>
      <c r="M163" s="15">
        <v>379</v>
      </c>
      <c r="N163" s="75"/>
      <c r="O163" s="210">
        <v>379</v>
      </c>
      <c r="P163" s="69">
        <v>377</v>
      </c>
      <c r="Q163" s="15"/>
      <c r="R163" s="75"/>
      <c r="S163" s="210">
        <f>P163+Q163+R163</f>
        <v>377</v>
      </c>
      <c r="T163" s="69">
        <v>377</v>
      </c>
      <c r="U163" s="15"/>
      <c r="V163" s="75"/>
      <c r="W163" s="210">
        <v>377</v>
      </c>
    </row>
    <row r="164" spans="1:23" x14ac:dyDescent="0.25">
      <c r="A164" s="8"/>
      <c r="B164" s="13" t="s">
        <v>170</v>
      </c>
      <c r="C164" s="10"/>
      <c r="D164" s="9"/>
      <c r="E164" s="15">
        <v>200</v>
      </c>
      <c r="F164" s="15" t="s">
        <v>68</v>
      </c>
      <c r="G164" s="21">
        <v>200</v>
      </c>
      <c r="H164" s="62" t="s">
        <v>10</v>
      </c>
      <c r="I164" s="69">
        <v>200</v>
      </c>
      <c r="J164" s="75"/>
      <c r="K164" s="198">
        <v>200</v>
      </c>
      <c r="L164" s="120"/>
      <c r="M164" s="15">
        <v>185</v>
      </c>
      <c r="N164" s="75"/>
      <c r="O164" s="210">
        <v>185</v>
      </c>
      <c r="P164" s="69"/>
      <c r="Q164" s="15">
        <v>188</v>
      </c>
      <c r="R164" s="75"/>
      <c r="S164" s="210">
        <f t="shared" ref="S164:S175" si="4">P164+Q164+R164</f>
        <v>188</v>
      </c>
      <c r="T164" s="69"/>
      <c r="U164" s="15">
        <v>195</v>
      </c>
      <c r="V164" s="75"/>
      <c r="W164" s="210">
        <v>195</v>
      </c>
    </row>
    <row r="165" spans="1:23" x14ac:dyDescent="0.25">
      <c r="A165" s="8"/>
      <c r="B165" s="13" t="s">
        <v>171</v>
      </c>
      <c r="C165" s="10"/>
      <c r="D165" s="9"/>
      <c r="E165" s="15" t="s">
        <v>68</v>
      </c>
      <c r="F165" s="15">
        <v>267</v>
      </c>
      <c r="G165" s="21">
        <v>267</v>
      </c>
      <c r="H165" s="62" t="s">
        <v>10</v>
      </c>
      <c r="I165" s="69"/>
      <c r="J165" s="75">
        <v>253</v>
      </c>
      <c r="K165" s="198">
        <v>253</v>
      </c>
      <c r="L165" s="120"/>
      <c r="M165" s="15"/>
      <c r="N165" s="75">
        <v>256</v>
      </c>
      <c r="O165" s="210">
        <v>256</v>
      </c>
      <c r="P165" s="69"/>
      <c r="Q165" s="15"/>
      <c r="R165" s="75">
        <v>259</v>
      </c>
      <c r="S165" s="210">
        <f t="shared" si="4"/>
        <v>259</v>
      </c>
      <c r="T165" s="69"/>
      <c r="U165" s="15"/>
      <c r="V165" s="75">
        <v>275</v>
      </c>
      <c r="W165" s="210">
        <v>275</v>
      </c>
    </row>
    <row r="166" spans="1:23" x14ac:dyDescent="0.25">
      <c r="A166" s="8"/>
      <c r="B166" s="13" t="s">
        <v>875</v>
      </c>
      <c r="C166" s="10"/>
      <c r="D166" s="9"/>
      <c r="E166" s="15" t="s">
        <v>68</v>
      </c>
      <c r="F166" s="15">
        <v>19</v>
      </c>
      <c r="G166" s="21">
        <v>19</v>
      </c>
      <c r="H166" s="62" t="s">
        <v>13</v>
      </c>
      <c r="I166" s="69"/>
      <c r="J166" s="75">
        <v>196</v>
      </c>
      <c r="K166" s="198">
        <v>196</v>
      </c>
      <c r="L166" s="120"/>
      <c r="M166" s="15"/>
      <c r="N166" s="75">
        <v>206</v>
      </c>
      <c r="O166" s="210">
        <v>206</v>
      </c>
      <c r="P166" s="69"/>
      <c r="Q166" s="15"/>
      <c r="R166" s="75">
        <v>209</v>
      </c>
      <c r="S166" s="210">
        <f t="shared" si="4"/>
        <v>209</v>
      </c>
      <c r="T166" s="69"/>
      <c r="U166" s="15"/>
      <c r="V166" s="75">
        <v>212</v>
      </c>
      <c r="W166" s="210">
        <v>212</v>
      </c>
    </row>
    <row r="167" spans="1:23" x14ac:dyDescent="0.25">
      <c r="A167" s="8"/>
      <c r="B167" s="13" t="s">
        <v>172</v>
      </c>
      <c r="C167" s="10"/>
      <c r="D167" s="9"/>
      <c r="E167" s="15">
        <v>126</v>
      </c>
      <c r="F167" s="15" t="s">
        <v>68</v>
      </c>
      <c r="G167" s="21">
        <v>126</v>
      </c>
      <c r="H167" s="62" t="s">
        <v>13</v>
      </c>
      <c r="I167" s="69">
        <v>114</v>
      </c>
      <c r="J167" s="75"/>
      <c r="K167" s="198">
        <v>114</v>
      </c>
      <c r="L167" s="120"/>
      <c r="M167" s="15">
        <v>124</v>
      </c>
      <c r="N167" s="75"/>
      <c r="O167" s="210">
        <v>124</v>
      </c>
      <c r="P167" s="69">
        <v>125</v>
      </c>
      <c r="Q167" s="15"/>
      <c r="R167" s="75"/>
      <c r="S167" s="210">
        <f t="shared" si="4"/>
        <v>125</v>
      </c>
      <c r="T167" s="69">
        <v>127</v>
      </c>
      <c r="U167" s="15"/>
      <c r="V167" s="75"/>
      <c r="W167" s="210">
        <v>127</v>
      </c>
    </row>
    <row r="168" spans="1:23" x14ac:dyDescent="0.25">
      <c r="A168" s="8"/>
      <c r="B168" s="13" t="s">
        <v>173</v>
      </c>
      <c r="C168" s="10"/>
      <c r="D168" s="9"/>
      <c r="E168" s="15">
        <v>166</v>
      </c>
      <c r="F168" s="15" t="s">
        <v>68</v>
      </c>
      <c r="G168" s="21">
        <v>166</v>
      </c>
      <c r="H168" s="62" t="s">
        <v>13</v>
      </c>
      <c r="I168" s="69">
        <v>135</v>
      </c>
      <c r="J168" s="75"/>
      <c r="K168" s="198">
        <v>135</v>
      </c>
      <c r="L168" s="120"/>
      <c r="M168" s="15">
        <v>170</v>
      </c>
      <c r="N168" s="75"/>
      <c r="O168" s="210">
        <v>170</v>
      </c>
      <c r="P168" s="69">
        <v>154</v>
      </c>
      <c r="Q168" s="15"/>
      <c r="R168" s="75"/>
      <c r="S168" s="210">
        <f t="shared" si="4"/>
        <v>154</v>
      </c>
      <c r="T168" s="69">
        <v>133</v>
      </c>
      <c r="U168" s="15"/>
      <c r="V168" s="75"/>
      <c r="W168" s="210">
        <v>133</v>
      </c>
    </row>
    <row r="169" spans="1:23" x14ac:dyDescent="0.25">
      <c r="A169" s="8"/>
      <c r="B169" s="13" t="s">
        <v>166</v>
      </c>
      <c r="C169" s="10"/>
      <c r="D169" s="9"/>
      <c r="E169" s="15">
        <v>52</v>
      </c>
      <c r="F169" s="15" t="s">
        <v>68</v>
      </c>
      <c r="G169" s="21">
        <v>52</v>
      </c>
      <c r="H169" s="62" t="s">
        <v>13</v>
      </c>
      <c r="I169" s="69">
        <v>49</v>
      </c>
      <c r="J169" s="75"/>
      <c r="K169" s="198">
        <v>49</v>
      </c>
      <c r="L169" s="120"/>
      <c r="M169" s="15">
        <v>52</v>
      </c>
      <c r="N169" s="75"/>
      <c r="O169" s="210">
        <v>52</v>
      </c>
      <c r="P169" s="69">
        <v>53</v>
      </c>
      <c r="Q169" s="15"/>
      <c r="R169" s="75"/>
      <c r="S169" s="210">
        <f t="shared" si="4"/>
        <v>53</v>
      </c>
      <c r="T169" s="69">
        <v>54</v>
      </c>
      <c r="U169" s="15"/>
      <c r="V169" s="75"/>
      <c r="W169" s="210">
        <v>54</v>
      </c>
    </row>
    <row r="170" spans="1:23" x14ac:dyDescent="0.25">
      <c r="A170" s="8"/>
      <c r="B170" s="13" t="s">
        <v>1012</v>
      </c>
      <c r="C170" s="10"/>
      <c r="D170" s="9"/>
      <c r="E170" s="15"/>
      <c r="F170" s="15"/>
      <c r="G170" s="21"/>
      <c r="H170" s="62"/>
      <c r="I170" s="69"/>
      <c r="J170" s="75"/>
      <c r="K170" s="198"/>
      <c r="L170" s="120"/>
      <c r="M170" s="15"/>
      <c r="N170" s="75"/>
      <c r="O170" s="210"/>
      <c r="P170" s="69"/>
      <c r="Q170" s="15"/>
      <c r="R170" s="75">
        <v>30</v>
      </c>
      <c r="S170" s="210">
        <f t="shared" si="4"/>
        <v>30</v>
      </c>
      <c r="T170" s="69"/>
      <c r="U170" s="15"/>
      <c r="V170" s="75">
        <v>27</v>
      </c>
      <c r="W170" s="210">
        <v>27</v>
      </c>
    </row>
    <row r="171" spans="1:23" x14ac:dyDescent="0.25">
      <c r="A171" s="8"/>
      <c r="B171" s="13" t="s">
        <v>174</v>
      </c>
      <c r="C171" s="10"/>
      <c r="D171" s="9"/>
      <c r="E171" s="15">
        <v>44</v>
      </c>
      <c r="F171" s="15" t="s">
        <v>68</v>
      </c>
      <c r="G171" s="21">
        <v>44</v>
      </c>
      <c r="H171" s="62" t="s">
        <v>13</v>
      </c>
      <c r="I171" s="69">
        <v>34</v>
      </c>
      <c r="J171" s="75"/>
      <c r="K171" s="198">
        <v>34</v>
      </c>
      <c r="L171" s="120"/>
      <c r="M171" s="15">
        <v>44</v>
      </c>
      <c r="N171" s="75"/>
      <c r="O171" s="210">
        <v>44</v>
      </c>
      <c r="P171" s="69">
        <v>44</v>
      </c>
      <c r="Q171" s="15"/>
      <c r="R171" s="75"/>
      <c r="S171" s="210">
        <f t="shared" si="4"/>
        <v>44</v>
      </c>
      <c r="T171" s="69">
        <v>41</v>
      </c>
      <c r="U171" s="15"/>
      <c r="V171" s="75"/>
      <c r="W171" s="210">
        <v>41</v>
      </c>
    </row>
    <row r="172" spans="1:23" x14ac:dyDescent="0.25">
      <c r="A172" s="8"/>
      <c r="B172" s="13" t="s">
        <v>164</v>
      </c>
      <c r="C172" s="10"/>
      <c r="D172" s="9"/>
      <c r="E172" s="15">
        <v>0</v>
      </c>
      <c r="F172" s="15" t="s">
        <v>68</v>
      </c>
      <c r="G172" s="21">
        <v>0</v>
      </c>
      <c r="H172" s="62" t="s">
        <v>13</v>
      </c>
      <c r="I172" s="69">
        <v>96</v>
      </c>
      <c r="J172" s="75"/>
      <c r="K172" s="198">
        <v>96</v>
      </c>
      <c r="L172" s="120"/>
      <c r="M172" s="15">
        <v>96</v>
      </c>
      <c r="N172" s="75"/>
      <c r="O172" s="210">
        <v>96</v>
      </c>
      <c r="P172" s="69">
        <v>96</v>
      </c>
      <c r="Q172" s="15"/>
      <c r="R172" s="75"/>
      <c r="S172" s="210">
        <f t="shared" si="4"/>
        <v>96</v>
      </c>
      <c r="T172" s="69">
        <v>69</v>
      </c>
      <c r="U172" s="15"/>
      <c r="V172" s="75"/>
      <c r="W172" s="210">
        <v>69</v>
      </c>
    </row>
    <row r="173" spans="1:23" x14ac:dyDescent="0.25">
      <c r="A173" s="8"/>
      <c r="B173" s="13" t="s">
        <v>667</v>
      </c>
      <c r="C173" s="10"/>
      <c r="D173" s="9"/>
      <c r="E173" s="15"/>
      <c r="F173" s="15"/>
      <c r="G173" s="21"/>
      <c r="H173" s="62"/>
      <c r="I173" s="69"/>
      <c r="J173" s="75">
        <v>6</v>
      </c>
      <c r="K173" s="198">
        <v>6</v>
      </c>
      <c r="L173" s="120"/>
      <c r="M173" s="15">
        <v>0</v>
      </c>
      <c r="N173" s="75">
        <v>0</v>
      </c>
      <c r="O173" s="210">
        <v>0</v>
      </c>
      <c r="P173" s="69"/>
      <c r="Q173" s="15"/>
      <c r="R173" s="75"/>
      <c r="S173" s="210">
        <f t="shared" si="4"/>
        <v>0</v>
      </c>
      <c r="T173" s="69"/>
      <c r="U173" s="15"/>
      <c r="V173" s="75"/>
      <c r="W173" s="210"/>
    </row>
    <row r="174" spans="1:23" x14ac:dyDescent="0.25">
      <c r="A174" s="8"/>
      <c r="B174" s="13" t="s">
        <v>666</v>
      </c>
      <c r="C174" s="10"/>
      <c r="D174" s="9"/>
      <c r="E174" s="15"/>
      <c r="F174" s="15"/>
      <c r="G174" s="21"/>
      <c r="H174" s="62"/>
      <c r="I174" s="69"/>
      <c r="J174" s="75">
        <v>3</v>
      </c>
      <c r="K174" s="198">
        <v>3</v>
      </c>
      <c r="L174" s="120"/>
      <c r="M174" s="15"/>
      <c r="N174" s="75"/>
      <c r="O174" s="198"/>
      <c r="P174" s="69"/>
      <c r="Q174" s="15"/>
      <c r="R174" s="75"/>
      <c r="S174" s="210">
        <f t="shared" si="4"/>
        <v>0</v>
      </c>
      <c r="T174" s="69"/>
      <c r="U174" s="15"/>
      <c r="V174" s="75"/>
      <c r="W174" s="210"/>
    </row>
    <row r="175" spans="1:23" x14ac:dyDescent="0.25">
      <c r="A175" s="8"/>
      <c r="B175" s="13" t="s">
        <v>1013</v>
      </c>
      <c r="C175" s="10"/>
      <c r="D175" s="9"/>
      <c r="E175" s="15"/>
      <c r="F175" s="15"/>
      <c r="G175" s="21"/>
      <c r="H175" s="62"/>
      <c r="I175" s="69"/>
      <c r="J175" s="75"/>
      <c r="K175" s="198"/>
      <c r="L175" s="120"/>
      <c r="M175" s="15"/>
      <c r="N175" s="75"/>
      <c r="O175" s="198"/>
      <c r="P175" s="69"/>
      <c r="Q175" s="15"/>
      <c r="R175" s="75">
        <v>27</v>
      </c>
      <c r="S175" s="210">
        <f t="shared" si="4"/>
        <v>27</v>
      </c>
      <c r="T175" s="69"/>
      <c r="U175" s="15"/>
      <c r="V175" s="75">
        <v>18</v>
      </c>
      <c r="W175" s="210">
        <v>18</v>
      </c>
    </row>
    <row r="176" spans="1:23" ht="26.4" x14ac:dyDescent="0.25">
      <c r="A176" s="8"/>
      <c r="B176" s="9" t="s">
        <v>175</v>
      </c>
      <c r="C176" s="10" t="s">
        <v>12</v>
      </c>
      <c r="D176" s="9" t="s">
        <v>642</v>
      </c>
      <c r="E176" s="15">
        <v>6</v>
      </c>
      <c r="F176" s="15">
        <v>2</v>
      </c>
      <c r="G176" s="21">
        <v>8</v>
      </c>
      <c r="H176" s="62" t="s">
        <v>13</v>
      </c>
      <c r="I176" s="69">
        <v>6</v>
      </c>
      <c r="J176" s="75">
        <v>4</v>
      </c>
      <c r="K176" s="198">
        <v>10</v>
      </c>
      <c r="L176" s="120"/>
      <c r="M176" s="15">
        <v>7</v>
      </c>
      <c r="N176" s="75">
        <v>4</v>
      </c>
      <c r="O176" s="198">
        <v>11</v>
      </c>
      <c r="P176" s="69">
        <v>6</v>
      </c>
      <c r="Q176" s="15">
        <v>1</v>
      </c>
      <c r="R176" s="75">
        <v>2</v>
      </c>
      <c r="S176" s="198">
        <v>9</v>
      </c>
      <c r="T176" s="69">
        <v>6</v>
      </c>
      <c r="U176" s="15">
        <v>1</v>
      </c>
      <c r="V176" s="75">
        <v>4</v>
      </c>
      <c r="W176" s="198">
        <v>11</v>
      </c>
    </row>
    <row r="177" spans="1:24" ht="26.4" x14ac:dyDescent="0.25">
      <c r="A177" s="8"/>
      <c r="B177" s="9" t="s">
        <v>176</v>
      </c>
      <c r="C177" s="10" t="s">
        <v>12</v>
      </c>
      <c r="D177" s="9" t="s">
        <v>177</v>
      </c>
      <c r="E177" s="12"/>
      <c r="F177" s="12"/>
      <c r="G177" s="23"/>
      <c r="H177" s="63"/>
      <c r="I177" s="259"/>
      <c r="J177" s="72"/>
      <c r="K177" s="199"/>
      <c r="L177" s="120"/>
      <c r="M177" s="15"/>
      <c r="N177" s="75"/>
      <c r="O177" s="199"/>
      <c r="P177" s="69"/>
      <c r="Q177" s="15"/>
      <c r="R177" s="75"/>
      <c r="S177" s="199"/>
      <c r="T177" s="69"/>
      <c r="U177" s="15"/>
      <c r="V177" s="75"/>
      <c r="W177" s="199"/>
    </row>
    <row r="178" spans="1:24" x14ac:dyDescent="0.25">
      <c r="A178" s="8"/>
      <c r="B178" s="13" t="s">
        <v>678</v>
      </c>
      <c r="C178" s="10"/>
      <c r="D178" s="9"/>
      <c r="E178" s="15">
        <v>585</v>
      </c>
      <c r="F178" s="15">
        <v>139</v>
      </c>
      <c r="G178" s="21">
        <f>E178+F178</f>
        <v>724</v>
      </c>
      <c r="H178" s="62" t="s">
        <v>13</v>
      </c>
      <c r="I178" s="69">
        <v>564</v>
      </c>
      <c r="J178" s="75">
        <v>142</v>
      </c>
      <c r="K178" s="198">
        <f>I178+J178</f>
        <v>706</v>
      </c>
      <c r="L178" s="120"/>
      <c r="M178" s="15"/>
      <c r="N178" s="75"/>
      <c r="O178" s="198"/>
      <c r="P178" s="69">
        <v>576</v>
      </c>
      <c r="Q178" s="15"/>
      <c r="R178" s="75">
        <v>147</v>
      </c>
      <c r="S178" s="198">
        <v>723</v>
      </c>
      <c r="T178" s="69">
        <v>544</v>
      </c>
      <c r="U178" s="15"/>
      <c r="V178" s="75">
        <v>163</v>
      </c>
      <c r="W178" s="198">
        <v>707</v>
      </c>
    </row>
    <row r="179" spans="1:24" x14ac:dyDescent="0.25">
      <c r="A179" s="8"/>
      <c r="B179" s="13" t="s">
        <v>178</v>
      </c>
      <c r="C179" s="10"/>
      <c r="D179" s="9"/>
      <c r="E179" s="15">
        <v>476</v>
      </c>
      <c r="F179" s="15" t="s">
        <v>68</v>
      </c>
      <c r="G179" s="21">
        <v>476</v>
      </c>
      <c r="H179" s="62" t="s">
        <v>13</v>
      </c>
      <c r="I179" s="69">
        <v>504</v>
      </c>
      <c r="J179" s="75"/>
      <c r="K179" s="198">
        <f>I179+J179</f>
        <v>504</v>
      </c>
      <c r="L179" s="120">
        <v>564</v>
      </c>
      <c r="M179" s="15"/>
      <c r="N179" s="75">
        <v>145</v>
      </c>
      <c r="O179" s="198">
        <v>709</v>
      </c>
      <c r="P179" s="69">
        <v>531</v>
      </c>
      <c r="Q179" s="15"/>
      <c r="R179" s="75"/>
      <c r="S179" s="198">
        <v>531</v>
      </c>
      <c r="T179" s="69"/>
      <c r="U179" s="15"/>
      <c r="V179" s="75"/>
      <c r="W179" s="198">
        <v>533</v>
      </c>
    </row>
    <row r="180" spans="1:24" x14ac:dyDescent="0.25">
      <c r="A180" s="8"/>
      <c r="B180" s="9" t="s">
        <v>179</v>
      </c>
      <c r="C180" s="10" t="s">
        <v>12</v>
      </c>
      <c r="D180" s="9" t="s">
        <v>642</v>
      </c>
      <c r="E180" s="15">
        <v>1</v>
      </c>
      <c r="F180" s="15" t="s">
        <v>68</v>
      </c>
      <c r="G180" s="21">
        <v>1</v>
      </c>
      <c r="H180" s="62" t="s">
        <v>13</v>
      </c>
      <c r="I180" s="69">
        <v>1</v>
      </c>
      <c r="J180" s="75">
        <v>0</v>
      </c>
      <c r="K180" s="198">
        <v>1</v>
      </c>
      <c r="L180" s="120"/>
      <c r="M180" s="15">
        <v>1</v>
      </c>
      <c r="N180" s="75">
        <v>0</v>
      </c>
      <c r="O180" s="198">
        <f t="shared" ref="O180" si="5">M180+N180</f>
        <v>1</v>
      </c>
      <c r="P180" s="69">
        <v>2</v>
      </c>
      <c r="Q180" s="15"/>
      <c r="R180" s="75"/>
      <c r="S180" s="198"/>
      <c r="T180" s="69"/>
      <c r="U180" s="15"/>
      <c r="V180" s="75"/>
      <c r="W180" s="198"/>
    </row>
    <row r="181" spans="1:24" ht="52.8" x14ac:dyDescent="0.25">
      <c r="A181" s="8"/>
      <c r="B181" s="9" t="s">
        <v>180</v>
      </c>
      <c r="C181" s="10" t="s">
        <v>12</v>
      </c>
      <c r="D181" s="9" t="s">
        <v>642</v>
      </c>
      <c r="E181" s="15">
        <v>596</v>
      </c>
      <c r="F181" s="15">
        <v>262</v>
      </c>
      <c r="G181" s="21">
        <v>858</v>
      </c>
      <c r="H181" s="62" t="s">
        <v>29</v>
      </c>
      <c r="I181" s="69">
        <v>244</v>
      </c>
      <c r="J181" s="75">
        <v>29</v>
      </c>
      <c r="K181" s="198">
        <v>273</v>
      </c>
      <c r="L181" s="120"/>
      <c r="M181" s="15">
        <v>66</v>
      </c>
      <c r="N181" s="75">
        <v>543</v>
      </c>
      <c r="O181" s="198">
        <v>737</v>
      </c>
      <c r="P181" s="69"/>
      <c r="Q181" s="15"/>
      <c r="R181" s="75"/>
      <c r="S181" s="198">
        <v>546</v>
      </c>
      <c r="T181" s="69"/>
      <c r="U181" s="15"/>
      <c r="V181" s="75"/>
      <c r="W181" s="198">
        <v>323</v>
      </c>
    </row>
    <row r="182" spans="1:24" x14ac:dyDescent="0.25">
      <c r="A182" s="8"/>
      <c r="B182" s="9" t="s">
        <v>167</v>
      </c>
      <c r="C182" s="10" t="s">
        <v>12</v>
      </c>
      <c r="D182" s="9" t="s">
        <v>168</v>
      </c>
      <c r="E182" s="15">
        <v>966</v>
      </c>
      <c r="F182" s="15">
        <v>355</v>
      </c>
      <c r="G182" s="21">
        <v>1321</v>
      </c>
      <c r="H182" s="64"/>
      <c r="I182" s="71">
        <v>1123</v>
      </c>
      <c r="J182" s="221">
        <v>533</v>
      </c>
      <c r="K182" s="199">
        <v>1656</v>
      </c>
      <c r="L182" s="120"/>
      <c r="M182" s="38">
        <f>M183+M184+M185</f>
        <v>1050</v>
      </c>
      <c r="N182" s="93">
        <f>N183+N184+O185</f>
        <v>626</v>
      </c>
      <c r="O182" s="198">
        <f>M182+N182</f>
        <v>1676</v>
      </c>
      <c r="P182" s="69"/>
      <c r="Q182" s="38"/>
      <c r="R182" s="93"/>
      <c r="S182" s="198"/>
      <c r="T182" s="69"/>
      <c r="U182" s="38"/>
      <c r="V182" s="93"/>
      <c r="W182" s="198"/>
    </row>
    <row r="183" spans="1:24" x14ac:dyDescent="0.25">
      <c r="A183" s="8"/>
      <c r="B183" s="13" t="s">
        <v>181</v>
      </c>
      <c r="C183" s="10"/>
      <c r="D183" s="9"/>
      <c r="E183" s="15">
        <v>604</v>
      </c>
      <c r="F183" s="15">
        <v>277</v>
      </c>
      <c r="G183" s="21">
        <v>881</v>
      </c>
      <c r="H183" s="62" t="s">
        <v>13</v>
      </c>
      <c r="I183" s="69">
        <v>681</v>
      </c>
      <c r="J183" s="75">
        <v>451</v>
      </c>
      <c r="K183" s="198">
        <v>1132</v>
      </c>
      <c r="L183" s="120"/>
      <c r="M183" s="38">
        <v>660</v>
      </c>
      <c r="N183" s="93">
        <v>462</v>
      </c>
      <c r="O183" s="198">
        <f>M183+N183</f>
        <v>1122</v>
      </c>
      <c r="P183" s="69">
        <v>473</v>
      </c>
      <c r="Q183" s="38">
        <v>188</v>
      </c>
      <c r="R183" s="93">
        <v>468</v>
      </c>
      <c r="S183" s="198">
        <f>SUM(P183:R183)</f>
        <v>1129</v>
      </c>
      <c r="T183" s="69">
        <v>69</v>
      </c>
      <c r="U183" s="38"/>
      <c r="V183" s="93">
        <v>212</v>
      </c>
      <c r="W183" s="198">
        <v>281</v>
      </c>
    </row>
    <row r="184" spans="1:24" ht="26.4" x14ac:dyDescent="0.25">
      <c r="A184" s="8"/>
      <c r="B184" s="13" t="s">
        <v>182</v>
      </c>
      <c r="C184" s="10"/>
      <c r="D184" s="9"/>
      <c r="E184" s="15">
        <v>302</v>
      </c>
      <c r="F184" s="15">
        <v>39</v>
      </c>
      <c r="G184" s="21">
        <v>341</v>
      </c>
      <c r="H184" s="62" t="s">
        <v>13</v>
      </c>
      <c r="I184" s="69">
        <v>386</v>
      </c>
      <c r="J184" s="75">
        <v>41</v>
      </c>
      <c r="K184" s="198">
        <v>427</v>
      </c>
      <c r="L184" s="120"/>
      <c r="M184" s="38">
        <v>390</v>
      </c>
      <c r="N184" s="93">
        <v>0</v>
      </c>
      <c r="O184" s="198">
        <f>M184+N184</f>
        <v>390</v>
      </c>
      <c r="P184" s="69">
        <v>251</v>
      </c>
      <c r="Q184" s="38">
        <v>154</v>
      </c>
      <c r="R184" s="93">
        <v>57</v>
      </c>
      <c r="S184" s="198">
        <f>SUM(P184:R184)</f>
        <v>462</v>
      </c>
      <c r="T184" s="69">
        <v>355</v>
      </c>
      <c r="U184" s="38"/>
      <c r="V184" s="93">
        <v>45</v>
      </c>
      <c r="W184" s="198">
        <v>400</v>
      </c>
    </row>
    <row r="185" spans="1:24" x14ac:dyDescent="0.25">
      <c r="A185" s="8"/>
      <c r="B185" s="13" t="s">
        <v>183</v>
      </c>
      <c r="C185" s="10"/>
      <c r="D185" s="9"/>
      <c r="E185" s="15">
        <v>60</v>
      </c>
      <c r="F185" s="15">
        <v>39</v>
      </c>
      <c r="G185" s="21">
        <v>99</v>
      </c>
      <c r="H185" s="62" t="s">
        <v>29</v>
      </c>
      <c r="I185" s="69">
        <v>56</v>
      </c>
      <c r="J185" s="75">
        <v>41</v>
      </c>
      <c r="K185" s="198">
        <v>97</v>
      </c>
      <c r="L185" s="120"/>
      <c r="M185" s="38"/>
      <c r="N185" s="93"/>
      <c r="O185" s="198">
        <v>164</v>
      </c>
      <c r="P185" s="69"/>
      <c r="Q185" s="38"/>
      <c r="R185" s="93"/>
      <c r="S185" s="198"/>
      <c r="T185" s="69"/>
      <c r="U185" s="38"/>
      <c r="V185" s="93"/>
      <c r="W185" s="198">
        <v>37</v>
      </c>
    </row>
    <row r="186" spans="1:24" x14ac:dyDescent="0.25">
      <c r="A186" s="372"/>
      <c r="B186" s="373" t="s">
        <v>184</v>
      </c>
      <c r="C186" s="374" t="s">
        <v>12</v>
      </c>
      <c r="D186" s="373" t="s">
        <v>163</v>
      </c>
      <c r="E186" s="15" t="s">
        <v>185</v>
      </c>
      <c r="F186" s="375">
        <v>63</v>
      </c>
      <c r="G186" s="361">
        <v>654</v>
      </c>
      <c r="H186" s="348" t="s">
        <v>13</v>
      </c>
      <c r="I186" s="69" t="s">
        <v>1060</v>
      </c>
      <c r="J186" s="75"/>
      <c r="K186" s="198">
        <v>1038</v>
      </c>
      <c r="L186" s="120"/>
      <c r="M186" s="15"/>
      <c r="N186" s="343"/>
      <c r="O186" s="337"/>
      <c r="P186" s="69">
        <v>580</v>
      </c>
      <c r="Q186" s="15"/>
      <c r="R186" s="343"/>
      <c r="S186" s="337">
        <f>580+170</f>
        <v>750</v>
      </c>
      <c r="T186" s="69"/>
      <c r="U186" s="15"/>
      <c r="V186" s="343"/>
      <c r="W186" s="337">
        <v>665</v>
      </c>
    </row>
    <row r="187" spans="1:24" x14ac:dyDescent="0.25">
      <c r="A187" s="372"/>
      <c r="B187" s="373"/>
      <c r="C187" s="374"/>
      <c r="D187" s="373"/>
      <c r="E187" s="15" t="s">
        <v>186</v>
      </c>
      <c r="F187" s="375"/>
      <c r="G187" s="361"/>
      <c r="H187" s="348"/>
      <c r="I187" s="69" t="s">
        <v>1061</v>
      </c>
      <c r="J187" s="75"/>
      <c r="K187" s="198"/>
      <c r="L187" s="120"/>
      <c r="M187" s="15"/>
      <c r="N187" s="343"/>
      <c r="O187" s="337"/>
      <c r="P187" s="69">
        <v>170</v>
      </c>
      <c r="Q187" s="15"/>
      <c r="R187" s="343"/>
      <c r="S187" s="337"/>
      <c r="T187" s="69"/>
      <c r="U187" s="15"/>
      <c r="V187" s="343"/>
      <c r="W187" s="337"/>
    </row>
    <row r="188" spans="1:24" ht="224.4" x14ac:dyDescent="0.25">
      <c r="A188" s="8"/>
      <c r="B188" s="9" t="s">
        <v>187</v>
      </c>
      <c r="C188" s="10" t="s">
        <v>188</v>
      </c>
      <c r="D188" s="9" t="s">
        <v>678</v>
      </c>
      <c r="E188" s="15" t="s">
        <v>189</v>
      </c>
      <c r="F188" s="15" t="s">
        <v>190</v>
      </c>
      <c r="G188" s="21">
        <v>25</v>
      </c>
      <c r="H188" s="62" t="s">
        <v>13</v>
      </c>
      <c r="I188" s="69" t="s">
        <v>1062</v>
      </c>
      <c r="J188" s="75" t="s">
        <v>1063</v>
      </c>
      <c r="K188" s="198">
        <v>25</v>
      </c>
      <c r="L188" s="69" t="s">
        <v>952</v>
      </c>
      <c r="M188" s="120"/>
      <c r="N188" s="15" t="s">
        <v>953</v>
      </c>
      <c r="O188" s="70">
        <v>17</v>
      </c>
      <c r="P188" s="69" t="s">
        <v>952</v>
      </c>
      <c r="Q188" s="15"/>
      <c r="R188" s="75" t="s">
        <v>953</v>
      </c>
      <c r="S188" s="198">
        <v>17</v>
      </c>
      <c r="T188" s="69" t="s">
        <v>1107</v>
      </c>
      <c r="U188" s="15"/>
      <c r="V188" s="75" t="s">
        <v>1108</v>
      </c>
      <c r="W188" s="198">
        <v>18</v>
      </c>
    </row>
    <row r="189" spans="1:24" ht="92.25" customHeight="1" x14ac:dyDescent="0.25">
      <c r="A189" s="8"/>
      <c r="B189" s="9" t="s">
        <v>191</v>
      </c>
      <c r="C189" s="10" t="s">
        <v>188</v>
      </c>
      <c r="D189" s="9" t="s">
        <v>178</v>
      </c>
      <c r="E189" s="15" t="s">
        <v>192</v>
      </c>
      <c r="F189" s="15" t="s">
        <v>68</v>
      </c>
      <c r="G189" s="21">
        <v>15</v>
      </c>
      <c r="H189" s="62" t="s">
        <v>13</v>
      </c>
      <c r="I189" s="69" t="s">
        <v>668</v>
      </c>
      <c r="J189" s="75" t="s">
        <v>68</v>
      </c>
      <c r="K189" s="198">
        <v>22</v>
      </c>
      <c r="L189" s="120"/>
      <c r="M189" s="15" t="s">
        <v>668</v>
      </c>
      <c r="N189" s="75"/>
      <c r="O189" s="198">
        <v>22</v>
      </c>
      <c r="P189" s="191" t="s">
        <v>1014</v>
      </c>
      <c r="Q189" s="15"/>
      <c r="R189" s="75"/>
      <c r="S189" s="198"/>
      <c r="T189" s="191"/>
      <c r="U189" s="15"/>
      <c r="V189" s="75"/>
      <c r="W189" s="198"/>
    </row>
    <row r="190" spans="1:24" ht="26.4" x14ac:dyDescent="0.25">
      <c r="A190" s="8"/>
      <c r="B190" s="9" t="s">
        <v>193</v>
      </c>
      <c r="C190" s="10" t="s">
        <v>12</v>
      </c>
      <c r="D190" s="9" t="s">
        <v>679</v>
      </c>
      <c r="E190" s="12"/>
      <c r="F190" s="12"/>
      <c r="G190" s="23"/>
      <c r="H190" s="63"/>
      <c r="I190" s="259"/>
      <c r="J190" s="72"/>
      <c r="K190" s="199"/>
      <c r="L190" s="121"/>
      <c r="M190" s="12"/>
      <c r="N190" s="221"/>
      <c r="O190" s="199"/>
      <c r="P190" s="71"/>
      <c r="Q190" s="12"/>
      <c r="R190" s="221"/>
      <c r="S190" s="199"/>
      <c r="T190" s="71"/>
      <c r="U190" s="12"/>
      <c r="V190" s="221"/>
      <c r="W190" s="199"/>
      <c r="X190" s="53" t="s">
        <v>1106</v>
      </c>
    </row>
    <row r="191" spans="1:24" ht="26.4" x14ac:dyDescent="0.25">
      <c r="A191" s="8"/>
      <c r="B191" s="13" t="s">
        <v>194</v>
      </c>
      <c r="C191" s="10"/>
      <c r="D191" s="9"/>
      <c r="E191" s="15">
        <v>30</v>
      </c>
      <c r="F191" s="15">
        <v>17</v>
      </c>
      <c r="G191" s="21">
        <v>47</v>
      </c>
      <c r="H191" s="62" t="s">
        <v>13</v>
      </c>
      <c r="I191" s="69">
        <v>40</v>
      </c>
      <c r="J191" s="75">
        <v>20</v>
      </c>
      <c r="K191" s="198">
        <v>60</v>
      </c>
      <c r="L191" s="291">
        <v>55</v>
      </c>
      <c r="M191" s="309"/>
      <c r="N191" s="38" t="s">
        <v>1100</v>
      </c>
      <c r="O191" s="147">
        <v>75</v>
      </c>
      <c r="P191" s="69"/>
      <c r="Q191" s="15"/>
      <c r="R191" s="75"/>
      <c r="S191" s="70">
        <v>138</v>
      </c>
      <c r="T191" s="69"/>
      <c r="U191" s="15"/>
      <c r="V191" s="75"/>
      <c r="W191" s="70">
        <v>171</v>
      </c>
    </row>
    <row r="192" spans="1:24" ht="26.4" x14ac:dyDescent="0.25">
      <c r="A192" s="8"/>
      <c r="B192" s="13" t="s">
        <v>195</v>
      </c>
      <c r="C192" s="10"/>
      <c r="D192" s="9"/>
      <c r="E192" s="15">
        <v>30</v>
      </c>
      <c r="F192" s="15">
        <v>30</v>
      </c>
      <c r="G192" s="21">
        <v>60</v>
      </c>
      <c r="H192" s="62" t="s">
        <v>13</v>
      </c>
      <c r="I192" s="69">
        <v>51</v>
      </c>
      <c r="J192" s="75">
        <v>33</v>
      </c>
      <c r="K192" s="198">
        <v>84</v>
      </c>
      <c r="L192" s="291">
        <v>46</v>
      </c>
      <c r="M192" s="309"/>
      <c r="N192" s="38" t="s">
        <v>1101</v>
      </c>
      <c r="O192" s="147">
        <v>69</v>
      </c>
      <c r="P192" s="69"/>
      <c r="Q192" s="15"/>
      <c r="R192" s="75"/>
      <c r="S192" s="70">
        <v>115</v>
      </c>
      <c r="T192" s="69"/>
      <c r="U192" s="15"/>
      <c r="V192" s="75"/>
      <c r="W192" s="70">
        <v>92</v>
      </c>
    </row>
    <row r="193" spans="1:23" x14ac:dyDescent="0.25">
      <c r="A193" s="8"/>
      <c r="B193" s="13" t="s">
        <v>196</v>
      </c>
      <c r="C193" s="10"/>
      <c r="D193" s="9"/>
      <c r="E193" s="15">
        <v>30</v>
      </c>
      <c r="F193" s="15" t="s">
        <v>68</v>
      </c>
      <c r="G193" s="21">
        <v>30</v>
      </c>
      <c r="H193" s="62" t="s">
        <v>13</v>
      </c>
      <c r="I193" s="69">
        <v>23</v>
      </c>
      <c r="J193" s="75">
        <v>0</v>
      </c>
      <c r="K193" s="198">
        <v>23</v>
      </c>
      <c r="L193" s="120"/>
      <c r="M193" s="15"/>
      <c r="N193" s="75"/>
      <c r="O193" s="198"/>
      <c r="P193" s="69">
        <v>59</v>
      </c>
      <c r="Q193" s="15"/>
      <c r="R193" s="75">
        <v>0</v>
      </c>
      <c r="S193" s="198">
        <v>59</v>
      </c>
      <c r="T193" s="69"/>
      <c r="U193" s="15"/>
      <c r="V193" s="75"/>
      <c r="W193" s="198">
        <v>183</v>
      </c>
    </row>
    <row r="194" spans="1:23" x14ac:dyDescent="0.25">
      <c r="A194" s="8"/>
      <c r="B194" s="13" t="s">
        <v>197</v>
      </c>
      <c r="C194" s="10"/>
      <c r="D194" s="9"/>
      <c r="E194" s="15">
        <v>350</v>
      </c>
      <c r="F194" s="15"/>
      <c r="G194" s="21">
        <v>350</v>
      </c>
      <c r="H194" s="62" t="s">
        <v>13</v>
      </c>
      <c r="I194" s="69">
        <v>479</v>
      </c>
      <c r="J194" s="75">
        <v>280</v>
      </c>
      <c r="K194" s="198">
        <v>759</v>
      </c>
      <c r="L194" s="120"/>
      <c r="M194" s="15"/>
      <c r="N194" s="75"/>
      <c r="O194" s="198"/>
      <c r="P194" s="69"/>
      <c r="Q194" s="15"/>
      <c r="R194" s="75"/>
      <c r="S194" s="198">
        <v>197</v>
      </c>
      <c r="T194" s="69"/>
      <c r="U194" s="15"/>
      <c r="V194" s="75"/>
      <c r="W194" s="198"/>
    </row>
    <row r="195" spans="1:23" ht="39.6" x14ac:dyDescent="0.25">
      <c r="A195" s="8"/>
      <c r="B195" s="9" t="s">
        <v>198</v>
      </c>
      <c r="C195" s="10" t="s">
        <v>12</v>
      </c>
      <c r="D195" s="9" t="s">
        <v>680</v>
      </c>
      <c r="E195" s="15">
        <v>24</v>
      </c>
      <c r="F195" s="15">
        <v>8</v>
      </c>
      <c r="G195" s="21">
        <v>32</v>
      </c>
      <c r="H195" s="62" t="s">
        <v>13</v>
      </c>
      <c r="I195" s="69">
        <v>29</v>
      </c>
      <c r="J195" s="75">
        <v>12</v>
      </c>
      <c r="K195" s="198">
        <v>41</v>
      </c>
      <c r="L195" s="69">
        <v>34</v>
      </c>
      <c r="M195" s="120"/>
      <c r="N195" s="15" t="s">
        <v>1102</v>
      </c>
      <c r="O195" s="147">
        <v>43</v>
      </c>
      <c r="P195" s="69"/>
      <c r="Q195" s="15"/>
      <c r="R195" s="75"/>
      <c r="S195" s="70">
        <v>65</v>
      </c>
      <c r="T195" s="69"/>
      <c r="U195" s="15"/>
      <c r="V195" s="75"/>
      <c r="W195" s="70">
        <v>159</v>
      </c>
    </row>
    <row r="196" spans="1:23" ht="26.4" x14ac:dyDescent="0.25">
      <c r="A196" s="8"/>
      <c r="B196" s="9" t="s">
        <v>199</v>
      </c>
      <c r="C196" s="10" t="s">
        <v>12</v>
      </c>
      <c r="D196" s="9" t="s">
        <v>678</v>
      </c>
      <c r="E196" s="15">
        <v>49</v>
      </c>
      <c r="F196" s="15">
        <v>5</v>
      </c>
      <c r="G196" s="21">
        <v>54</v>
      </c>
      <c r="H196" s="62" t="s">
        <v>13</v>
      </c>
      <c r="I196" s="69">
        <v>13</v>
      </c>
      <c r="J196" s="75">
        <v>3</v>
      </c>
      <c r="K196" s="198">
        <v>16</v>
      </c>
      <c r="L196" s="69">
        <v>49</v>
      </c>
      <c r="M196" s="120"/>
      <c r="N196" s="15">
        <v>5</v>
      </c>
      <c r="O196" s="147">
        <v>54</v>
      </c>
      <c r="P196" s="69"/>
      <c r="Q196" s="15"/>
      <c r="R196" s="75"/>
      <c r="S196" s="70">
        <v>80</v>
      </c>
      <c r="T196" s="69"/>
      <c r="U196" s="15"/>
      <c r="V196" s="75"/>
      <c r="W196" s="70"/>
    </row>
    <row r="197" spans="1:23" ht="26.4" x14ac:dyDescent="0.25">
      <c r="A197" s="8"/>
      <c r="B197" s="9" t="s">
        <v>200</v>
      </c>
      <c r="C197" s="10" t="s">
        <v>12</v>
      </c>
      <c r="D197" s="9" t="s">
        <v>642</v>
      </c>
      <c r="E197" s="15">
        <v>0</v>
      </c>
      <c r="F197" s="15">
        <v>0</v>
      </c>
      <c r="G197" s="21">
        <v>0</v>
      </c>
      <c r="H197" s="62" t="s">
        <v>13</v>
      </c>
      <c r="I197" s="69">
        <v>0</v>
      </c>
      <c r="J197" s="75">
        <v>0</v>
      </c>
      <c r="K197" s="198">
        <v>0</v>
      </c>
      <c r="L197" s="120"/>
      <c r="M197" s="38">
        <v>0</v>
      </c>
      <c r="N197" s="93">
        <v>0</v>
      </c>
      <c r="O197" s="198">
        <v>0</v>
      </c>
      <c r="P197" s="69">
        <v>0</v>
      </c>
      <c r="Q197" s="38">
        <v>0</v>
      </c>
      <c r="R197" s="93">
        <v>0</v>
      </c>
      <c r="S197" s="198">
        <v>0</v>
      </c>
      <c r="T197" s="69"/>
      <c r="U197" s="38"/>
      <c r="V197" s="93"/>
      <c r="W197" s="198">
        <v>0</v>
      </c>
    </row>
    <row r="198" spans="1:23" x14ac:dyDescent="0.25">
      <c r="A198" s="8"/>
      <c r="B198" s="9" t="s">
        <v>201</v>
      </c>
      <c r="C198" s="10" t="s">
        <v>12</v>
      </c>
      <c r="D198" s="9" t="s">
        <v>642</v>
      </c>
      <c r="E198" s="15">
        <v>5</v>
      </c>
      <c r="F198" s="15">
        <v>7</v>
      </c>
      <c r="G198" s="21">
        <v>12</v>
      </c>
      <c r="H198" s="62" t="s">
        <v>13</v>
      </c>
      <c r="I198" s="69">
        <v>1</v>
      </c>
      <c r="J198" s="75">
        <v>8</v>
      </c>
      <c r="K198" s="198">
        <v>9</v>
      </c>
      <c r="L198" s="120"/>
      <c r="M198" s="15">
        <v>0</v>
      </c>
      <c r="N198" s="75">
        <v>0</v>
      </c>
      <c r="O198" s="198">
        <v>0</v>
      </c>
      <c r="P198" s="69"/>
      <c r="Q198" s="15"/>
      <c r="R198" s="75"/>
      <c r="S198" s="198"/>
      <c r="T198" s="69"/>
      <c r="U198" s="15"/>
      <c r="V198" s="75"/>
      <c r="W198" s="198"/>
    </row>
    <row r="199" spans="1:23" x14ac:dyDescent="0.25">
      <c r="A199" s="8"/>
      <c r="B199" s="13" t="s">
        <v>202</v>
      </c>
      <c r="C199" s="10"/>
      <c r="D199" s="9"/>
      <c r="E199" s="15">
        <v>3</v>
      </c>
      <c r="F199" s="15">
        <v>0</v>
      </c>
      <c r="G199" s="21">
        <v>3</v>
      </c>
      <c r="H199" s="62" t="s">
        <v>13</v>
      </c>
      <c r="I199" s="69">
        <v>0</v>
      </c>
      <c r="J199" s="75">
        <v>1</v>
      </c>
      <c r="K199" s="198">
        <v>1</v>
      </c>
      <c r="L199" s="120"/>
      <c r="M199" s="15">
        <v>0</v>
      </c>
      <c r="N199" s="75">
        <v>0</v>
      </c>
      <c r="O199" s="198">
        <v>0</v>
      </c>
      <c r="P199" s="69"/>
      <c r="Q199" s="15"/>
      <c r="R199" s="75"/>
      <c r="S199" s="198"/>
      <c r="T199" s="69"/>
      <c r="U199" s="15"/>
      <c r="V199" s="75"/>
      <c r="W199" s="198"/>
    </row>
    <row r="200" spans="1:23" ht="26.4" x14ac:dyDescent="0.25">
      <c r="A200" s="8"/>
      <c r="B200" s="13" t="s">
        <v>203</v>
      </c>
      <c r="C200" s="10"/>
      <c r="D200" s="9"/>
      <c r="E200" s="15">
        <v>2</v>
      </c>
      <c r="F200" s="15">
        <v>4</v>
      </c>
      <c r="G200" s="21">
        <v>6</v>
      </c>
      <c r="H200" s="62" t="s">
        <v>13</v>
      </c>
      <c r="I200" s="69">
        <v>0</v>
      </c>
      <c r="J200" s="75">
        <v>0</v>
      </c>
      <c r="K200" s="198">
        <v>0</v>
      </c>
      <c r="L200" s="120"/>
      <c r="M200" s="15">
        <v>0</v>
      </c>
      <c r="N200" s="75">
        <v>0</v>
      </c>
      <c r="O200" s="198" t="s">
        <v>927</v>
      </c>
      <c r="P200" s="69">
        <v>1</v>
      </c>
      <c r="Q200" s="15"/>
      <c r="R200" s="75"/>
      <c r="S200" s="198">
        <v>1</v>
      </c>
      <c r="T200" s="69">
        <v>1</v>
      </c>
      <c r="U200" s="15"/>
      <c r="V200" s="75"/>
      <c r="W200" s="198">
        <v>1</v>
      </c>
    </row>
    <row r="201" spans="1:23" ht="18" customHeight="1" x14ac:dyDescent="0.25">
      <c r="A201" s="8"/>
      <c r="B201" s="13" t="s">
        <v>204</v>
      </c>
      <c r="C201" s="10"/>
      <c r="D201" s="9"/>
      <c r="E201" s="15">
        <v>0</v>
      </c>
      <c r="F201" s="15">
        <v>3</v>
      </c>
      <c r="G201" s="21">
        <v>3</v>
      </c>
      <c r="H201" s="62" t="s">
        <v>13</v>
      </c>
      <c r="I201" s="69" t="s">
        <v>1064</v>
      </c>
      <c r="J201" s="75" t="s">
        <v>1065</v>
      </c>
      <c r="K201" s="198">
        <v>8</v>
      </c>
      <c r="L201" s="120"/>
      <c r="M201" s="15"/>
      <c r="N201" s="75"/>
      <c r="O201" s="198"/>
      <c r="P201" s="69"/>
      <c r="Q201" s="15"/>
      <c r="R201" s="75"/>
      <c r="S201" s="198"/>
      <c r="T201" s="69"/>
      <c r="U201" s="15"/>
      <c r="V201" s="75"/>
      <c r="W201" s="198"/>
    </row>
    <row r="202" spans="1:23" ht="26.4" x14ac:dyDescent="0.25">
      <c r="A202" s="8"/>
      <c r="B202" s="9" t="s">
        <v>205</v>
      </c>
      <c r="C202" s="10" t="s">
        <v>12</v>
      </c>
      <c r="D202" s="9" t="s">
        <v>643</v>
      </c>
      <c r="E202" s="15" t="s">
        <v>206</v>
      </c>
      <c r="F202" s="15">
        <v>0</v>
      </c>
      <c r="G202" s="21">
        <v>3</v>
      </c>
      <c r="H202" s="62" t="s">
        <v>13</v>
      </c>
      <c r="I202" s="69">
        <v>3</v>
      </c>
      <c r="J202" s="75">
        <v>0</v>
      </c>
      <c r="K202" s="198">
        <v>3</v>
      </c>
      <c r="L202" s="120"/>
      <c r="M202" s="15">
        <v>2</v>
      </c>
      <c r="N202" s="75">
        <v>1</v>
      </c>
      <c r="O202" s="198">
        <v>3</v>
      </c>
      <c r="P202" s="69">
        <v>1</v>
      </c>
      <c r="Q202" s="15"/>
      <c r="R202" s="75">
        <v>2</v>
      </c>
      <c r="S202" s="198">
        <v>2</v>
      </c>
      <c r="T202" s="69">
        <v>1</v>
      </c>
      <c r="U202" s="15"/>
      <c r="V202" s="75">
        <v>1</v>
      </c>
      <c r="W202" s="198">
        <v>2</v>
      </c>
    </row>
    <row r="203" spans="1:23" x14ac:dyDescent="0.25">
      <c r="A203" s="372"/>
      <c r="B203" s="373" t="s">
        <v>207</v>
      </c>
      <c r="C203" s="374" t="s">
        <v>12</v>
      </c>
      <c r="D203" s="373" t="s">
        <v>163</v>
      </c>
      <c r="E203" s="15" t="s">
        <v>208</v>
      </c>
      <c r="F203" s="375" t="s">
        <v>663</v>
      </c>
      <c r="G203" s="361">
        <v>102</v>
      </c>
      <c r="H203" s="348" t="s">
        <v>13</v>
      </c>
      <c r="I203" s="69" t="s">
        <v>1066</v>
      </c>
      <c r="J203" s="75" t="s">
        <v>1067</v>
      </c>
      <c r="K203" s="198">
        <v>102</v>
      </c>
      <c r="L203" s="120" t="s">
        <v>912</v>
      </c>
      <c r="M203" s="15"/>
      <c r="N203" s="75"/>
      <c r="O203" s="337"/>
      <c r="P203" s="69" t="s">
        <v>912</v>
      </c>
      <c r="Q203" s="15"/>
      <c r="R203" s="75"/>
      <c r="S203" s="337"/>
      <c r="T203" s="69"/>
      <c r="U203" s="15"/>
      <c r="V203" s="75"/>
      <c r="W203" s="337"/>
    </row>
    <row r="204" spans="1:23" x14ac:dyDescent="0.25">
      <c r="A204" s="372"/>
      <c r="B204" s="373"/>
      <c r="C204" s="374"/>
      <c r="D204" s="373"/>
      <c r="E204" s="15" t="s">
        <v>209</v>
      </c>
      <c r="F204" s="375"/>
      <c r="G204" s="361"/>
      <c r="H204" s="348"/>
      <c r="I204" s="69" t="s">
        <v>1068</v>
      </c>
      <c r="J204" s="75"/>
      <c r="K204" s="198"/>
      <c r="L204" s="120"/>
      <c r="M204" s="15"/>
      <c r="N204" s="75"/>
      <c r="O204" s="337"/>
      <c r="P204" s="69" t="s">
        <v>1103</v>
      </c>
      <c r="Q204" s="15"/>
      <c r="R204" s="75"/>
      <c r="S204" s="337"/>
      <c r="T204" s="69"/>
      <c r="U204" s="15"/>
      <c r="V204" s="75"/>
      <c r="W204" s="337"/>
    </row>
    <row r="205" spans="1:23" ht="45" customHeight="1" x14ac:dyDescent="0.25">
      <c r="A205" s="8"/>
      <c r="B205" s="9" t="s">
        <v>210</v>
      </c>
      <c r="C205" s="10" t="s">
        <v>12</v>
      </c>
      <c r="D205" s="9" t="s">
        <v>643</v>
      </c>
      <c r="E205" s="15" t="s">
        <v>211</v>
      </c>
      <c r="F205" s="15">
        <v>0</v>
      </c>
      <c r="G205" s="21">
        <v>21</v>
      </c>
      <c r="H205" s="62" t="s">
        <v>13</v>
      </c>
      <c r="I205" s="69" t="s">
        <v>1069</v>
      </c>
      <c r="J205" s="75" t="s">
        <v>1070</v>
      </c>
      <c r="K205" s="198">
        <v>21</v>
      </c>
      <c r="L205" s="120"/>
      <c r="M205" s="15">
        <v>24</v>
      </c>
      <c r="N205" s="75">
        <v>3</v>
      </c>
      <c r="O205" s="198">
        <v>27</v>
      </c>
      <c r="P205" s="69">
        <v>3</v>
      </c>
      <c r="Q205" s="15"/>
      <c r="R205" s="75"/>
      <c r="S205" s="198">
        <v>3</v>
      </c>
      <c r="T205" s="69">
        <v>1</v>
      </c>
      <c r="U205" s="15">
        <v>1</v>
      </c>
      <c r="V205" s="75">
        <v>1</v>
      </c>
      <c r="W205" s="198">
        <v>3</v>
      </c>
    </row>
    <row r="206" spans="1:23" ht="54" customHeight="1" x14ac:dyDescent="0.25">
      <c r="A206" s="8"/>
      <c r="B206" s="9" t="s">
        <v>212</v>
      </c>
      <c r="C206" s="10" t="s">
        <v>188</v>
      </c>
      <c r="D206" s="9" t="s">
        <v>940</v>
      </c>
      <c r="E206" s="15" t="s">
        <v>213</v>
      </c>
      <c r="F206" s="15" t="s">
        <v>214</v>
      </c>
      <c r="G206" s="21">
        <v>2</v>
      </c>
      <c r="H206" s="62" t="s">
        <v>13</v>
      </c>
      <c r="I206" s="69" t="s">
        <v>1071</v>
      </c>
      <c r="J206" s="75" t="s">
        <v>1072</v>
      </c>
      <c r="K206" s="198">
        <v>2</v>
      </c>
      <c r="L206" s="120"/>
      <c r="M206" s="15"/>
      <c r="N206" s="75"/>
      <c r="O206" s="198"/>
      <c r="P206" s="69">
        <v>1</v>
      </c>
      <c r="Q206" s="15"/>
      <c r="R206" s="75">
        <v>1</v>
      </c>
      <c r="S206" s="198"/>
      <c r="T206" s="69">
        <v>4</v>
      </c>
      <c r="U206" s="15"/>
      <c r="V206" s="75">
        <v>4</v>
      </c>
      <c r="W206" s="198">
        <v>4</v>
      </c>
    </row>
    <row r="207" spans="1:23" ht="66" x14ac:dyDescent="0.25">
      <c r="A207" s="8"/>
      <c r="B207" s="9" t="s">
        <v>215</v>
      </c>
      <c r="C207" s="10" t="s">
        <v>12</v>
      </c>
      <c r="D207" s="9" t="s">
        <v>642</v>
      </c>
      <c r="E207" s="15">
        <v>87</v>
      </c>
      <c r="F207" s="15">
        <v>34</v>
      </c>
      <c r="G207" s="15">
        <v>121</v>
      </c>
      <c r="H207" s="62" t="s">
        <v>13</v>
      </c>
      <c r="I207" s="69">
        <v>94</v>
      </c>
      <c r="J207" s="75">
        <v>13</v>
      </c>
      <c r="K207" s="198">
        <v>107</v>
      </c>
      <c r="L207" s="120"/>
      <c r="M207" s="15">
        <v>67</v>
      </c>
      <c r="N207" s="75">
        <v>15</v>
      </c>
      <c r="O207" s="210">
        <v>82</v>
      </c>
      <c r="P207" s="69"/>
      <c r="Q207" s="15"/>
      <c r="R207" s="75"/>
      <c r="S207" s="210">
        <v>29</v>
      </c>
      <c r="T207" s="69"/>
      <c r="U207" s="15"/>
      <c r="V207" s="75"/>
      <c r="W207" s="210" t="s">
        <v>1112</v>
      </c>
    </row>
    <row r="208" spans="1:23" ht="39.75" customHeight="1" x14ac:dyDescent="0.25">
      <c r="A208" s="8"/>
      <c r="B208" s="9" t="s">
        <v>216</v>
      </c>
      <c r="C208" s="10" t="s">
        <v>12</v>
      </c>
      <c r="D208" s="9" t="s">
        <v>643</v>
      </c>
      <c r="E208" s="15" t="s">
        <v>217</v>
      </c>
      <c r="F208" s="15">
        <v>13</v>
      </c>
      <c r="G208" s="21">
        <v>17</v>
      </c>
      <c r="H208" s="62" t="s">
        <v>13</v>
      </c>
      <c r="I208" s="69" t="s">
        <v>1073</v>
      </c>
      <c r="J208" s="75">
        <v>1</v>
      </c>
      <c r="K208" s="198">
        <v>8</v>
      </c>
      <c r="L208" s="120"/>
      <c r="M208" s="15">
        <v>0</v>
      </c>
      <c r="N208" s="75">
        <v>0</v>
      </c>
      <c r="O208" s="198">
        <v>0</v>
      </c>
      <c r="P208" s="69">
        <v>1</v>
      </c>
      <c r="Q208" s="15"/>
      <c r="R208" s="75"/>
      <c r="S208" s="198"/>
      <c r="T208" s="69"/>
      <c r="U208" s="15"/>
      <c r="V208" s="75"/>
      <c r="W208" s="198" t="s">
        <v>1109</v>
      </c>
    </row>
    <row r="209" spans="1:23" ht="30.75" customHeight="1" x14ac:dyDescent="0.25">
      <c r="A209" s="8"/>
      <c r="B209" s="9" t="s">
        <v>218</v>
      </c>
      <c r="C209" s="10" t="s">
        <v>188</v>
      </c>
      <c r="D209" s="9" t="s">
        <v>642</v>
      </c>
      <c r="E209" s="15" t="s">
        <v>664</v>
      </c>
      <c r="F209" s="22" t="s">
        <v>32</v>
      </c>
      <c r="G209" s="21">
        <v>2</v>
      </c>
      <c r="H209" s="62" t="s">
        <v>13</v>
      </c>
      <c r="I209" s="69">
        <v>0</v>
      </c>
      <c r="J209" s="75">
        <v>0</v>
      </c>
      <c r="K209" s="198">
        <v>0</v>
      </c>
      <c r="L209" s="120"/>
      <c r="M209" s="15">
        <v>0</v>
      </c>
      <c r="N209" s="75">
        <v>0</v>
      </c>
      <c r="O209" s="198">
        <v>0</v>
      </c>
      <c r="P209" s="69">
        <v>0</v>
      </c>
      <c r="Q209" s="15">
        <v>0</v>
      </c>
      <c r="R209" s="75">
        <v>0</v>
      </c>
      <c r="S209" s="198">
        <v>0</v>
      </c>
      <c r="T209" s="69">
        <v>0</v>
      </c>
      <c r="U209" s="15">
        <v>0</v>
      </c>
      <c r="V209" s="75">
        <v>0</v>
      </c>
      <c r="W209" s="198">
        <v>0</v>
      </c>
    </row>
    <row r="210" spans="1:23" ht="26.4" outlineLevel="1" x14ac:dyDescent="0.25">
      <c r="A210" s="8"/>
      <c r="B210" s="24" t="s">
        <v>219</v>
      </c>
      <c r="C210" s="25" t="s">
        <v>20</v>
      </c>
      <c r="D210" s="24" t="s">
        <v>26</v>
      </c>
      <c r="E210" s="12"/>
      <c r="F210" s="12"/>
      <c r="G210" s="23"/>
      <c r="H210" s="63"/>
      <c r="I210" s="259"/>
      <c r="J210" s="72"/>
      <c r="K210" s="199"/>
      <c r="L210" s="121"/>
      <c r="M210" s="12"/>
      <c r="N210" s="221"/>
      <c r="O210" s="199"/>
      <c r="P210" s="71"/>
      <c r="Q210" s="12"/>
      <c r="R210" s="221"/>
      <c r="S210" s="199"/>
      <c r="T210" s="71"/>
      <c r="U210" s="12"/>
      <c r="V210" s="221"/>
      <c r="W210" s="199"/>
    </row>
    <row r="211" spans="1:23" outlineLevel="1" x14ac:dyDescent="0.25">
      <c r="A211" s="8"/>
      <c r="B211" s="26" t="s">
        <v>27</v>
      </c>
      <c r="C211" s="10"/>
      <c r="D211" s="9"/>
      <c r="E211" s="15">
        <v>79</v>
      </c>
      <c r="F211" s="15">
        <v>44.7</v>
      </c>
      <c r="G211" s="21">
        <v>66.3</v>
      </c>
      <c r="H211" s="62" t="s">
        <v>13</v>
      </c>
      <c r="I211" s="69"/>
      <c r="J211" s="75"/>
      <c r="K211" s="209"/>
      <c r="L211" s="120"/>
      <c r="M211" s="15">
        <v>65</v>
      </c>
      <c r="N211" s="75">
        <v>43</v>
      </c>
      <c r="O211" s="198">
        <v>57</v>
      </c>
      <c r="P211" s="69"/>
      <c r="Q211" s="15">
        <v>65</v>
      </c>
      <c r="R211" s="75">
        <v>43</v>
      </c>
      <c r="S211" s="198">
        <v>57</v>
      </c>
      <c r="T211" s="69"/>
      <c r="U211" s="15">
        <v>67</v>
      </c>
      <c r="V211" s="75"/>
      <c r="W211" s="198">
        <v>67</v>
      </c>
    </row>
    <row r="212" spans="1:23" outlineLevel="1" x14ac:dyDescent="0.25">
      <c r="A212" s="8"/>
      <c r="B212" s="26" t="s">
        <v>28</v>
      </c>
      <c r="C212" s="10"/>
      <c r="D212" s="9"/>
      <c r="E212" s="15">
        <v>6</v>
      </c>
      <c r="F212" s="15">
        <v>27</v>
      </c>
      <c r="G212" s="21">
        <v>13.8</v>
      </c>
      <c r="H212" s="62" t="s">
        <v>29</v>
      </c>
      <c r="I212" s="69"/>
      <c r="J212" s="75"/>
      <c r="K212" s="209"/>
      <c r="L212" s="120"/>
      <c r="M212" s="15">
        <v>19</v>
      </c>
      <c r="N212" s="75">
        <v>25</v>
      </c>
      <c r="O212" s="198">
        <v>21</v>
      </c>
      <c r="P212" s="69"/>
      <c r="Q212" s="15">
        <v>19</v>
      </c>
      <c r="R212" s="75">
        <v>25</v>
      </c>
      <c r="S212" s="198">
        <v>21</v>
      </c>
      <c r="T212" s="69"/>
      <c r="U212" s="15">
        <v>21</v>
      </c>
      <c r="V212" s="75"/>
      <c r="W212" s="198">
        <v>21</v>
      </c>
    </row>
    <row r="213" spans="1:23" ht="26.4" outlineLevel="1" x14ac:dyDescent="0.25">
      <c r="A213" s="8"/>
      <c r="B213" s="24" t="s">
        <v>220</v>
      </c>
      <c r="C213" s="25" t="s">
        <v>20</v>
      </c>
      <c r="D213" s="24" t="s">
        <v>26</v>
      </c>
      <c r="E213" s="12"/>
      <c r="F213" s="12"/>
      <c r="G213" s="23"/>
      <c r="H213" s="63"/>
      <c r="I213" s="259"/>
      <c r="J213" s="72"/>
      <c r="K213" s="199"/>
      <c r="L213" s="121"/>
      <c r="M213" s="12"/>
      <c r="N213" s="221"/>
      <c r="O213" s="199"/>
      <c r="P213" s="71"/>
      <c r="Q213" s="12"/>
      <c r="R213" s="221"/>
      <c r="S213" s="199"/>
      <c r="T213" s="71"/>
      <c r="U213" s="12"/>
      <c r="V213" s="221"/>
      <c r="W213" s="199"/>
    </row>
    <row r="214" spans="1:23" outlineLevel="1" x14ac:dyDescent="0.25">
      <c r="A214" s="8"/>
      <c r="B214" s="26" t="s">
        <v>27</v>
      </c>
      <c r="C214" s="10"/>
      <c r="D214" s="9"/>
      <c r="E214" s="15" t="s">
        <v>32</v>
      </c>
      <c r="F214" s="15" t="s">
        <v>32</v>
      </c>
      <c r="G214" s="15" t="s">
        <v>32</v>
      </c>
      <c r="H214" s="62" t="s">
        <v>13</v>
      </c>
      <c r="I214" s="69"/>
      <c r="J214" s="75"/>
      <c r="K214" s="209"/>
      <c r="L214" s="120"/>
      <c r="M214" s="15">
        <v>68</v>
      </c>
      <c r="N214" s="75">
        <v>47</v>
      </c>
      <c r="O214" s="198">
        <v>61</v>
      </c>
      <c r="P214" s="69"/>
      <c r="Q214" s="15">
        <v>68</v>
      </c>
      <c r="R214" s="75">
        <v>47</v>
      </c>
      <c r="S214" s="198">
        <v>61</v>
      </c>
      <c r="T214" s="69"/>
      <c r="U214" s="15">
        <v>42</v>
      </c>
      <c r="V214" s="75">
        <v>27</v>
      </c>
      <c r="W214" s="198">
        <v>65</v>
      </c>
    </row>
    <row r="215" spans="1:23" outlineLevel="1" x14ac:dyDescent="0.25">
      <c r="A215" s="8"/>
      <c r="B215" s="26" t="s">
        <v>28</v>
      </c>
      <c r="C215" s="10"/>
      <c r="D215" s="9"/>
      <c r="E215" s="15" t="s">
        <v>32</v>
      </c>
      <c r="F215" s="15" t="s">
        <v>32</v>
      </c>
      <c r="G215" s="15" t="s">
        <v>32</v>
      </c>
      <c r="H215" s="62" t="s">
        <v>29</v>
      </c>
      <c r="I215" s="69"/>
      <c r="J215" s="75"/>
      <c r="K215" s="209"/>
      <c r="L215" s="120"/>
      <c r="M215" s="15">
        <v>16</v>
      </c>
      <c r="N215" s="75">
        <v>19</v>
      </c>
      <c r="O215" s="198">
        <v>17</v>
      </c>
      <c r="P215" s="69"/>
      <c r="Q215" s="15">
        <v>16</v>
      </c>
      <c r="R215" s="75">
        <v>19</v>
      </c>
      <c r="S215" s="198">
        <v>17</v>
      </c>
      <c r="T215" s="69"/>
      <c r="U215" s="15">
        <v>49</v>
      </c>
      <c r="V215" s="75">
        <v>59</v>
      </c>
      <c r="W215" s="198">
        <v>16</v>
      </c>
    </row>
    <row r="216" spans="1:23" ht="26.4" outlineLevel="1" x14ac:dyDescent="0.25">
      <c r="A216" s="8"/>
      <c r="B216" s="24" t="s">
        <v>221</v>
      </c>
      <c r="C216" s="25" t="s">
        <v>20</v>
      </c>
      <c r="D216" s="24" t="s">
        <v>26</v>
      </c>
      <c r="E216" s="12"/>
      <c r="F216" s="12"/>
      <c r="G216" s="23"/>
      <c r="H216" s="63"/>
      <c r="I216" s="259"/>
      <c r="J216" s="72"/>
      <c r="K216" s="199"/>
      <c r="L216" s="121"/>
      <c r="M216" s="12"/>
      <c r="N216" s="221"/>
      <c r="O216" s="199"/>
      <c r="P216" s="71"/>
      <c r="Q216" s="12"/>
      <c r="R216" s="221"/>
      <c r="S216" s="199"/>
      <c r="T216" s="71"/>
      <c r="U216" s="12"/>
      <c r="V216" s="221"/>
      <c r="W216" s="199"/>
    </row>
    <row r="217" spans="1:23" outlineLevel="1" x14ac:dyDescent="0.25">
      <c r="A217" s="8"/>
      <c r="B217" s="26" t="s">
        <v>27</v>
      </c>
      <c r="C217" s="10"/>
      <c r="D217" s="9"/>
      <c r="E217" s="15">
        <v>71.599999999999994</v>
      </c>
      <c r="F217" s="15">
        <v>54.3</v>
      </c>
      <c r="G217" s="21">
        <v>65.2</v>
      </c>
      <c r="H217" s="62" t="s">
        <v>13</v>
      </c>
      <c r="I217" s="69"/>
      <c r="J217" s="75"/>
      <c r="K217" s="209"/>
      <c r="L217" s="120"/>
      <c r="M217" s="15">
        <v>66</v>
      </c>
      <c r="N217" s="75">
        <v>50</v>
      </c>
      <c r="O217" s="198">
        <v>60</v>
      </c>
      <c r="P217" s="69"/>
      <c r="Q217" s="15">
        <v>66</v>
      </c>
      <c r="R217" s="75">
        <v>50</v>
      </c>
      <c r="S217" s="198">
        <v>60</v>
      </c>
      <c r="T217" s="69"/>
      <c r="U217" s="15">
        <v>31</v>
      </c>
      <c r="V217" s="75">
        <v>32</v>
      </c>
      <c r="W217" s="198">
        <v>32</v>
      </c>
    </row>
    <row r="218" spans="1:23" outlineLevel="1" x14ac:dyDescent="0.25">
      <c r="A218" s="8"/>
      <c r="B218" s="26" t="s">
        <v>28</v>
      </c>
      <c r="C218" s="10"/>
      <c r="D218" s="9"/>
      <c r="E218" s="15">
        <v>9.6999999999999993</v>
      </c>
      <c r="F218" s="15">
        <v>18.7</v>
      </c>
      <c r="G218" s="21">
        <v>13</v>
      </c>
      <c r="H218" s="62" t="s">
        <v>29</v>
      </c>
      <c r="I218" s="69"/>
      <c r="J218" s="75"/>
      <c r="K218" s="209"/>
      <c r="L218" s="120"/>
      <c r="M218" s="15">
        <v>14</v>
      </c>
      <c r="N218" s="75">
        <v>15</v>
      </c>
      <c r="O218" s="198">
        <v>15</v>
      </c>
      <c r="P218" s="69"/>
      <c r="Q218" s="15">
        <v>14</v>
      </c>
      <c r="R218" s="75">
        <v>15</v>
      </c>
      <c r="S218" s="198">
        <v>15</v>
      </c>
      <c r="T218" s="69"/>
      <c r="U218" s="15">
        <v>27</v>
      </c>
      <c r="V218" s="75">
        <v>35</v>
      </c>
      <c r="W218" s="198">
        <v>31</v>
      </c>
    </row>
    <row r="219" spans="1:23" ht="26.4" outlineLevel="1" x14ac:dyDescent="0.25">
      <c r="A219" s="8"/>
      <c r="B219" s="24" t="s">
        <v>222</v>
      </c>
      <c r="C219" s="25" t="s">
        <v>20</v>
      </c>
      <c r="D219" s="24" t="s">
        <v>26</v>
      </c>
      <c r="E219" s="12"/>
      <c r="F219" s="12"/>
      <c r="G219" s="23"/>
      <c r="H219" s="63"/>
      <c r="I219" s="259"/>
      <c r="J219" s="72"/>
      <c r="K219" s="199"/>
      <c r="L219" s="121"/>
      <c r="M219" s="12"/>
      <c r="N219" s="221"/>
      <c r="O219" s="199"/>
      <c r="P219" s="71"/>
      <c r="Q219" s="12"/>
      <c r="R219" s="221"/>
      <c r="S219" s="199"/>
      <c r="T219" s="71"/>
      <c r="U219" s="12"/>
      <c r="V219" s="221"/>
      <c r="W219" s="199"/>
    </row>
    <row r="220" spans="1:23" outlineLevel="1" x14ac:dyDescent="0.25">
      <c r="A220" s="8"/>
      <c r="B220" s="26" t="s">
        <v>27</v>
      </c>
      <c r="C220" s="10"/>
      <c r="D220" s="9"/>
      <c r="E220" s="15" t="s">
        <v>32</v>
      </c>
      <c r="F220" s="15" t="s">
        <v>32</v>
      </c>
      <c r="G220" s="15" t="s">
        <v>32</v>
      </c>
      <c r="H220" s="62" t="s">
        <v>13</v>
      </c>
      <c r="I220" s="69"/>
      <c r="J220" s="75"/>
      <c r="K220" s="209"/>
      <c r="L220" s="120"/>
      <c r="M220" s="15">
        <v>70</v>
      </c>
      <c r="N220" s="75">
        <v>54</v>
      </c>
      <c r="O220" s="198">
        <v>64</v>
      </c>
      <c r="P220" s="69"/>
      <c r="Q220" s="15">
        <v>70</v>
      </c>
      <c r="R220" s="75">
        <v>54</v>
      </c>
      <c r="S220" s="198">
        <v>64</v>
      </c>
      <c r="T220" s="69"/>
      <c r="U220" s="15">
        <v>48</v>
      </c>
      <c r="V220" s="75">
        <v>32</v>
      </c>
      <c r="W220" s="198">
        <v>64</v>
      </c>
    </row>
    <row r="221" spans="1:23" outlineLevel="1" x14ac:dyDescent="0.25">
      <c r="A221" s="8"/>
      <c r="B221" s="26" t="s">
        <v>28</v>
      </c>
      <c r="C221" s="10"/>
      <c r="D221" s="9"/>
      <c r="E221" s="15" t="s">
        <v>32</v>
      </c>
      <c r="F221" s="15" t="s">
        <v>32</v>
      </c>
      <c r="G221" s="15" t="s">
        <v>32</v>
      </c>
      <c r="H221" s="62" t="s">
        <v>29</v>
      </c>
      <c r="I221" s="69"/>
      <c r="J221" s="75"/>
      <c r="K221" s="209"/>
      <c r="L221" s="120"/>
      <c r="M221" s="15">
        <v>13</v>
      </c>
      <c r="N221" s="75">
        <v>13</v>
      </c>
      <c r="O221" s="198">
        <v>13</v>
      </c>
      <c r="P221" s="69"/>
      <c r="Q221" s="15">
        <v>13</v>
      </c>
      <c r="R221" s="75">
        <v>13</v>
      </c>
      <c r="S221" s="198">
        <v>13</v>
      </c>
      <c r="T221" s="69"/>
      <c r="U221" s="15">
        <v>40</v>
      </c>
      <c r="V221" s="75">
        <v>53</v>
      </c>
      <c r="W221" s="198">
        <v>15</v>
      </c>
    </row>
    <row r="222" spans="1:23" ht="26.4" outlineLevel="1" x14ac:dyDescent="0.25">
      <c r="A222" s="8"/>
      <c r="B222" s="24" t="s">
        <v>223</v>
      </c>
      <c r="C222" s="25" t="s">
        <v>20</v>
      </c>
      <c r="D222" s="24" t="s">
        <v>26</v>
      </c>
      <c r="E222" s="12"/>
      <c r="F222" s="12"/>
      <c r="G222" s="23"/>
      <c r="H222" s="63"/>
      <c r="I222" s="259"/>
      <c r="J222" s="72"/>
      <c r="K222" s="199"/>
      <c r="L222" s="121"/>
      <c r="M222" s="12"/>
      <c r="N222" s="221"/>
      <c r="O222" s="199"/>
      <c r="P222" s="71"/>
      <c r="Q222" s="12"/>
      <c r="R222" s="221"/>
      <c r="S222" s="199"/>
      <c r="T222" s="71"/>
      <c r="U222" s="12"/>
      <c r="V222" s="221"/>
      <c r="W222" s="199"/>
    </row>
    <row r="223" spans="1:23" outlineLevel="1" x14ac:dyDescent="0.25">
      <c r="A223" s="8"/>
      <c r="B223" s="26" t="s">
        <v>27</v>
      </c>
      <c r="C223" s="10"/>
      <c r="D223" s="9"/>
      <c r="E223" s="15">
        <v>31.5</v>
      </c>
      <c r="F223" s="15">
        <v>23.4</v>
      </c>
      <c r="G223" s="21">
        <v>28.5</v>
      </c>
      <c r="H223" s="62" t="s">
        <v>13</v>
      </c>
      <c r="I223" s="69"/>
      <c r="J223" s="75"/>
      <c r="K223" s="209"/>
      <c r="L223" s="120"/>
      <c r="M223" s="15">
        <v>22</v>
      </c>
      <c r="N223" s="75">
        <v>16</v>
      </c>
      <c r="O223" s="198">
        <v>20</v>
      </c>
      <c r="P223" s="69"/>
      <c r="Q223" s="15">
        <v>22</v>
      </c>
      <c r="R223" s="75">
        <v>16</v>
      </c>
      <c r="S223" s="198">
        <v>20</v>
      </c>
      <c r="T223" s="69"/>
      <c r="U223" s="15">
        <v>20</v>
      </c>
      <c r="V223" s="75">
        <v>11</v>
      </c>
      <c r="W223" s="198">
        <v>17</v>
      </c>
    </row>
    <row r="224" spans="1:23" outlineLevel="1" x14ac:dyDescent="0.25">
      <c r="A224" s="8"/>
      <c r="B224" s="26" t="s">
        <v>28</v>
      </c>
      <c r="C224" s="10"/>
      <c r="D224" s="9"/>
      <c r="E224" s="15">
        <v>18.899999999999999</v>
      </c>
      <c r="F224" s="15">
        <v>26.2</v>
      </c>
      <c r="G224" s="21">
        <v>21.6</v>
      </c>
      <c r="H224" s="62" t="s">
        <v>29</v>
      </c>
      <c r="I224" s="69"/>
      <c r="J224" s="75"/>
      <c r="K224" s="209"/>
      <c r="L224" s="120"/>
      <c r="M224" s="15">
        <v>21</v>
      </c>
      <c r="N224" s="75">
        <v>24</v>
      </c>
      <c r="O224" s="198">
        <v>22</v>
      </c>
      <c r="P224" s="69"/>
      <c r="Q224" s="15">
        <v>21</v>
      </c>
      <c r="R224" s="75">
        <v>24</v>
      </c>
      <c r="S224" s="198">
        <v>22</v>
      </c>
      <c r="T224" s="69"/>
      <c r="U224" s="15">
        <v>29</v>
      </c>
      <c r="V224" s="75">
        <v>41</v>
      </c>
      <c r="W224" s="198">
        <v>33</v>
      </c>
    </row>
    <row r="225" spans="1:23" ht="26.4" outlineLevel="1" x14ac:dyDescent="0.25">
      <c r="A225" s="8"/>
      <c r="B225" s="24" t="s">
        <v>224</v>
      </c>
      <c r="C225" s="25" t="s">
        <v>20</v>
      </c>
      <c r="D225" s="24" t="s">
        <v>26</v>
      </c>
      <c r="E225" s="12"/>
      <c r="F225" s="12"/>
      <c r="G225" s="23"/>
      <c r="H225" s="63"/>
      <c r="I225" s="259"/>
      <c r="J225" s="72"/>
      <c r="K225" s="199"/>
      <c r="L225" s="121"/>
      <c r="M225" s="12"/>
      <c r="N225" s="221"/>
      <c r="O225" s="199"/>
      <c r="P225" s="71"/>
      <c r="Q225" s="12"/>
      <c r="R225" s="221"/>
      <c r="S225" s="199"/>
      <c r="T225" s="71"/>
      <c r="U225" s="12"/>
      <c r="V225" s="221"/>
      <c r="W225" s="199"/>
    </row>
    <row r="226" spans="1:23" outlineLevel="1" x14ac:dyDescent="0.25">
      <c r="A226" s="8"/>
      <c r="B226" s="26" t="s">
        <v>27</v>
      </c>
      <c r="C226" s="10"/>
      <c r="D226" s="9"/>
      <c r="E226" s="15" t="s">
        <v>32</v>
      </c>
      <c r="F226" s="15" t="s">
        <v>32</v>
      </c>
      <c r="G226" s="15" t="s">
        <v>32</v>
      </c>
      <c r="H226" s="62" t="s">
        <v>13</v>
      </c>
      <c r="I226" s="69"/>
      <c r="J226" s="75"/>
      <c r="K226" s="209"/>
      <c r="L226" s="120"/>
      <c r="M226" s="15">
        <v>19</v>
      </c>
      <c r="N226" s="75">
        <v>15</v>
      </c>
      <c r="O226" s="198">
        <v>17</v>
      </c>
      <c r="P226" s="69"/>
      <c r="Q226" s="15">
        <v>19</v>
      </c>
      <c r="R226" s="75">
        <v>15</v>
      </c>
      <c r="S226" s="198">
        <v>18</v>
      </c>
      <c r="T226" s="69"/>
      <c r="U226" s="15">
        <v>21</v>
      </c>
      <c r="V226" s="75">
        <v>9</v>
      </c>
      <c r="W226" s="198">
        <v>29</v>
      </c>
    </row>
    <row r="227" spans="1:23" outlineLevel="1" x14ac:dyDescent="0.25">
      <c r="A227" s="8"/>
      <c r="B227" s="26" t="s">
        <v>28</v>
      </c>
      <c r="C227" s="10"/>
      <c r="D227" s="9"/>
      <c r="E227" s="15" t="s">
        <v>32</v>
      </c>
      <c r="F227" s="15" t="s">
        <v>32</v>
      </c>
      <c r="G227" s="15" t="s">
        <v>32</v>
      </c>
      <c r="H227" s="62" t="s">
        <v>29</v>
      </c>
      <c r="I227" s="69"/>
      <c r="J227" s="75"/>
      <c r="K227" s="209"/>
      <c r="L227" s="120"/>
      <c r="M227" s="15">
        <v>22</v>
      </c>
      <c r="N227" s="75">
        <v>25</v>
      </c>
      <c r="O227" s="198">
        <v>23</v>
      </c>
      <c r="P227" s="69"/>
      <c r="Q227" s="15">
        <v>22</v>
      </c>
      <c r="R227" s="75">
        <v>25</v>
      </c>
      <c r="S227" s="198">
        <v>23</v>
      </c>
      <c r="T227" s="69"/>
      <c r="U227" s="15">
        <v>54</v>
      </c>
      <c r="V227" s="75">
        <v>61</v>
      </c>
      <c r="W227" s="198">
        <v>24</v>
      </c>
    </row>
    <row r="228" spans="1:23" ht="26.4" outlineLevel="1" x14ac:dyDescent="0.25">
      <c r="A228" s="8"/>
      <c r="B228" s="24" t="s">
        <v>225</v>
      </c>
      <c r="C228" s="25" t="s">
        <v>20</v>
      </c>
      <c r="D228" s="24" t="s">
        <v>26</v>
      </c>
      <c r="E228" s="12"/>
      <c r="F228" s="12"/>
      <c r="G228" s="23"/>
      <c r="H228" s="63"/>
      <c r="I228" s="259"/>
      <c r="J228" s="72"/>
      <c r="K228" s="199"/>
      <c r="L228" s="121"/>
      <c r="M228" s="12"/>
      <c r="N228" s="221"/>
      <c r="O228" s="199"/>
      <c r="P228" s="71"/>
      <c r="Q228" s="12"/>
      <c r="R228" s="221"/>
      <c r="S228" s="199"/>
      <c r="T228" s="71"/>
      <c r="U228" s="12"/>
      <c r="V228" s="221"/>
      <c r="W228" s="199"/>
    </row>
    <row r="229" spans="1:23" outlineLevel="1" x14ac:dyDescent="0.25">
      <c r="A229" s="8"/>
      <c r="B229" s="26" t="s">
        <v>27</v>
      </c>
      <c r="C229" s="10"/>
      <c r="D229" s="9"/>
      <c r="E229" s="15">
        <v>67.3</v>
      </c>
      <c r="F229" s="15">
        <v>49.4</v>
      </c>
      <c r="G229" s="21">
        <v>60.5</v>
      </c>
      <c r="H229" s="62" t="s">
        <v>13</v>
      </c>
      <c r="I229" s="69"/>
      <c r="J229" s="75"/>
      <c r="K229" s="209"/>
      <c r="L229" s="120"/>
      <c r="M229" s="15">
        <v>65</v>
      </c>
      <c r="N229" s="75">
        <v>42</v>
      </c>
      <c r="O229" s="198">
        <v>56</v>
      </c>
      <c r="P229" s="69"/>
      <c r="Q229" s="15">
        <v>65</v>
      </c>
      <c r="R229" s="75">
        <v>42</v>
      </c>
      <c r="S229" s="198">
        <v>57</v>
      </c>
      <c r="T229" s="69"/>
      <c r="U229" s="15">
        <v>33</v>
      </c>
      <c r="V229" s="75">
        <v>25</v>
      </c>
      <c r="W229" s="198">
        <v>30</v>
      </c>
    </row>
    <row r="230" spans="1:23" outlineLevel="1" x14ac:dyDescent="0.25">
      <c r="A230" s="8"/>
      <c r="B230" s="26" t="s">
        <v>28</v>
      </c>
      <c r="C230" s="10"/>
      <c r="D230" s="9"/>
      <c r="E230" s="15">
        <v>11.3</v>
      </c>
      <c r="F230" s="15">
        <v>20</v>
      </c>
      <c r="G230" s="21">
        <v>14.6</v>
      </c>
      <c r="H230" s="62" t="s">
        <v>29</v>
      </c>
      <c r="I230" s="69"/>
      <c r="J230" s="75"/>
      <c r="K230" s="209"/>
      <c r="L230" s="120"/>
      <c r="M230" s="15">
        <v>17</v>
      </c>
      <c r="N230" s="75">
        <v>22</v>
      </c>
      <c r="O230" s="198">
        <v>19</v>
      </c>
      <c r="P230" s="69"/>
      <c r="Q230" s="15">
        <v>17</v>
      </c>
      <c r="R230" s="75">
        <v>22</v>
      </c>
      <c r="S230" s="198">
        <v>19</v>
      </c>
      <c r="T230" s="69"/>
      <c r="U230" s="15">
        <v>32</v>
      </c>
      <c r="V230" s="75">
        <v>35</v>
      </c>
      <c r="W230" s="198">
        <v>33</v>
      </c>
    </row>
    <row r="231" spans="1:23" ht="26.4" outlineLevel="1" x14ac:dyDescent="0.25">
      <c r="A231" s="8"/>
      <c r="B231" s="24" t="s">
        <v>226</v>
      </c>
      <c r="C231" s="25" t="s">
        <v>20</v>
      </c>
      <c r="D231" s="24" t="s">
        <v>26</v>
      </c>
      <c r="E231" s="12"/>
      <c r="F231" s="12"/>
      <c r="G231" s="23"/>
      <c r="H231" s="63"/>
      <c r="I231" s="259"/>
      <c r="J231" s="72"/>
      <c r="K231" s="199"/>
      <c r="L231" s="121"/>
      <c r="M231" s="12"/>
      <c r="N231" s="221"/>
      <c r="O231" s="199"/>
      <c r="P231" s="71"/>
      <c r="Q231" s="12"/>
      <c r="R231" s="221"/>
      <c r="S231" s="199"/>
      <c r="T231" s="71"/>
      <c r="U231" s="12"/>
      <c r="V231" s="221"/>
      <c r="W231" s="199"/>
    </row>
    <row r="232" spans="1:23" outlineLevel="1" x14ac:dyDescent="0.25">
      <c r="A232" s="8"/>
      <c r="B232" s="26" t="s">
        <v>27</v>
      </c>
      <c r="C232" s="10"/>
      <c r="D232" s="9"/>
      <c r="E232" s="15" t="s">
        <v>32</v>
      </c>
      <c r="F232" s="15" t="s">
        <v>32</v>
      </c>
      <c r="G232" s="15" t="s">
        <v>32</v>
      </c>
      <c r="H232" s="62" t="s">
        <v>13</v>
      </c>
      <c r="I232" s="69"/>
      <c r="J232" s="75"/>
      <c r="K232" s="209"/>
      <c r="L232" s="120"/>
      <c r="M232" s="15">
        <v>66</v>
      </c>
      <c r="N232" s="75">
        <v>48</v>
      </c>
      <c r="O232" s="198">
        <v>59</v>
      </c>
      <c r="P232" s="69"/>
      <c r="Q232" s="15">
        <v>66</v>
      </c>
      <c r="R232" s="75">
        <v>48</v>
      </c>
      <c r="S232" s="198">
        <v>59</v>
      </c>
      <c r="T232" s="69"/>
      <c r="U232" s="15">
        <v>36</v>
      </c>
      <c r="V232" s="75">
        <v>21</v>
      </c>
      <c r="W232" s="198">
        <v>49</v>
      </c>
    </row>
    <row r="233" spans="1:23" outlineLevel="1" x14ac:dyDescent="0.25">
      <c r="A233" s="8"/>
      <c r="B233" s="26" t="s">
        <v>28</v>
      </c>
      <c r="C233" s="10"/>
      <c r="D233" s="9"/>
      <c r="E233" s="15" t="s">
        <v>32</v>
      </c>
      <c r="F233" s="15" t="s">
        <v>32</v>
      </c>
      <c r="G233" s="15" t="s">
        <v>32</v>
      </c>
      <c r="H233" s="62" t="s">
        <v>29</v>
      </c>
      <c r="I233" s="69"/>
      <c r="J233" s="75"/>
      <c r="K233" s="209"/>
      <c r="L233" s="120"/>
      <c r="M233" s="15">
        <v>16</v>
      </c>
      <c r="N233" s="75">
        <v>18</v>
      </c>
      <c r="O233" s="198">
        <v>16</v>
      </c>
      <c r="P233" s="69"/>
      <c r="Q233" s="15">
        <v>16</v>
      </c>
      <c r="R233" s="75">
        <v>18</v>
      </c>
      <c r="S233" s="198">
        <v>16</v>
      </c>
      <c r="T233" s="69"/>
      <c r="U233" s="15">
        <v>49</v>
      </c>
      <c r="V233" s="75">
        <v>58</v>
      </c>
      <c r="W233" s="198">
        <v>23</v>
      </c>
    </row>
    <row r="234" spans="1:23" x14ac:dyDescent="0.25">
      <c r="A234" s="346" t="s">
        <v>227</v>
      </c>
      <c r="B234" s="346"/>
      <c r="C234" s="346"/>
      <c r="D234" s="346"/>
      <c r="E234" s="346"/>
      <c r="F234" s="346"/>
      <c r="G234" s="346"/>
      <c r="H234" s="347"/>
      <c r="I234" s="263"/>
      <c r="J234" s="264"/>
      <c r="K234" s="265"/>
      <c r="L234" s="119"/>
      <c r="M234" s="56"/>
      <c r="N234" s="68"/>
      <c r="O234" s="197"/>
      <c r="P234" s="67"/>
      <c r="Q234" s="56"/>
      <c r="R234" s="68"/>
      <c r="S234" s="197"/>
      <c r="T234" s="67"/>
      <c r="U234" s="56"/>
      <c r="V234" s="68"/>
      <c r="W234" s="197"/>
    </row>
    <row r="235" spans="1:23" x14ac:dyDescent="0.25">
      <c r="A235" s="8"/>
      <c r="B235" s="9" t="s">
        <v>228</v>
      </c>
      <c r="C235" s="10" t="s">
        <v>12</v>
      </c>
      <c r="D235" s="9" t="s">
        <v>644</v>
      </c>
      <c r="E235" s="15">
        <v>60</v>
      </c>
      <c r="F235" s="15">
        <v>54</v>
      </c>
      <c r="G235" s="21">
        <v>114</v>
      </c>
      <c r="H235" s="62" t="s">
        <v>29</v>
      </c>
      <c r="I235" s="69">
        <v>42</v>
      </c>
      <c r="J235" s="75">
        <v>26</v>
      </c>
      <c r="K235" s="198">
        <v>68</v>
      </c>
      <c r="L235" s="120"/>
      <c r="M235" s="15">
        <v>66</v>
      </c>
      <c r="N235" s="75">
        <v>41</v>
      </c>
      <c r="O235" s="198">
        <f t="shared" ref="O235:O241" si="6">M235+N235</f>
        <v>107</v>
      </c>
      <c r="P235" s="69"/>
      <c r="Q235" s="15">
        <v>97</v>
      </c>
      <c r="R235" s="75">
        <v>63</v>
      </c>
      <c r="S235" s="198">
        <v>160</v>
      </c>
      <c r="T235" s="69"/>
      <c r="U235" s="15">
        <v>86</v>
      </c>
      <c r="V235" s="75">
        <v>74</v>
      </c>
      <c r="W235" s="198">
        <v>160</v>
      </c>
    </row>
    <row r="236" spans="1:23" x14ac:dyDescent="0.25">
      <c r="A236" s="8"/>
      <c r="B236" s="9" t="s">
        <v>229</v>
      </c>
      <c r="C236" s="10" t="s">
        <v>12</v>
      </c>
      <c r="D236" s="9" t="s">
        <v>644</v>
      </c>
      <c r="E236" s="15">
        <v>86</v>
      </c>
      <c r="F236" s="15">
        <v>200</v>
      </c>
      <c r="G236" s="21">
        <v>286</v>
      </c>
      <c r="H236" s="62" t="s">
        <v>29</v>
      </c>
      <c r="I236" s="69">
        <v>37</v>
      </c>
      <c r="J236" s="75">
        <v>66</v>
      </c>
      <c r="K236" s="198">
        <v>103</v>
      </c>
      <c r="L236" s="120"/>
      <c r="M236" s="15">
        <v>81</v>
      </c>
      <c r="N236" s="75">
        <v>72</v>
      </c>
      <c r="O236" s="198">
        <f t="shared" si="6"/>
        <v>153</v>
      </c>
      <c r="P236" s="69"/>
      <c r="Q236" s="15">
        <v>137</v>
      </c>
      <c r="R236" s="75">
        <v>102</v>
      </c>
      <c r="S236" s="198">
        <v>239</v>
      </c>
      <c r="T236" s="69"/>
      <c r="U236" s="15">
        <v>120</v>
      </c>
      <c r="V236" s="75">
        <v>105</v>
      </c>
      <c r="W236" s="198">
        <v>225</v>
      </c>
    </row>
    <row r="237" spans="1:23" ht="26.4" x14ac:dyDescent="0.25">
      <c r="A237" s="8"/>
      <c r="B237" s="9" t="s">
        <v>230</v>
      </c>
      <c r="C237" s="10" t="s">
        <v>12</v>
      </c>
      <c r="D237" s="9" t="s">
        <v>644</v>
      </c>
      <c r="E237" s="15">
        <v>0</v>
      </c>
      <c r="F237" s="22">
        <v>0</v>
      </c>
      <c r="G237" s="21">
        <v>0</v>
      </c>
      <c r="H237" s="62" t="s">
        <v>13</v>
      </c>
      <c r="I237" s="69">
        <v>0</v>
      </c>
      <c r="J237" s="75">
        <v>0</v>
      </c>
      <c r="K237" s="198">
        <v>0</v>
      </c>
      <c r="L237" s="120"/>
      <c r="M237" s="15">
        <v>34</v>
      </c>
      <c r="N237" s="75">
        <v>3</v>
      </c>
      <c r="O237" s="198">
        <f t="shared" si="6"/>
        <v>37</v>
      </c>
      <c r="P237" s="69"/>
      <c r="Q237" s="15">
        <v>35</v>
      </c>
      <c r="R237" s="75">
        <v>30</v>
      </c>
      <c r="S237" s="198">
        <v>65</v>
      </c>
      <c r="T237" s="69">
        <v>10</v>
      </c>
      <c r="U237" s="15">
        <v>31</v>
      </c>
      <c r="V237" s="75">
        <v>17</v>
      </c>
      <c r="W237" s="198">
        <v>58</v>
      </c>
    </row>
    <row r="238" spans="1:23" ht="26.4" x14ac:dyDescent="0.25">
      <c r="A238" s="8"/>
      <c r="B238" s="9" t="s">
        <v>231</v>
      </c>
      <c r="C238" s="10" t="s">
        <v>12</v>
      </c>
      <c r="D238" s="9" t="s">
        <v>644</v>
      </c>
      <c r="E238" s="15">
        <v>0</v>
      </c>
      <c r="F238" s="22">
        <v>0</v>
      </c>
      <c r="G238" s="21">
        <v>0</v>
      </c>
      <c r="H238" s="62" t="s">
        <v>13</v>
      </c>
      <c r="I238" s="69">
        <v>0</v>
      </c>
      <c r="J238" s="75">
        <v>0</v>
      </c>
      <c r="K238" s="198">
        <v>0</v>
      </c>
      <c r="L238" s="120"/>
      <c r="M238" s="15">
        <v>13</v>
      </c>
      <c r="N238" s="75">
        <v>2</v>
      </c>
      <c r="O238" s="198">
        <f t="shared" si="6"/>
        <v>15</v>
      </c>
      <c r="P238" s="69"/>
      <c r="Q238" s="15">
        <v>15</v>
      </c>
      <c r="R238" s="75">
        <v>2</v>
      </c>
      <c r="S238" s="198">
        <v>17</v>
      </c>
      <c r="T238" s="69">
        <v>13</v>
      </c>
      <c r="U238" s="15">
        <v>3</v>
      </c>
      <c r="V238" s="75">
        <v>2</v>
      </c>
      <c r="W238" s="198">
        <v>18</v>
      </c>
    </row>
    <row r="239" spans="1:23" x14ac:dyDescent="0.25">
      <c r="A239" s="8"/>
      <c r="B239" s="9" t="s">
        <v>232</v>
      </c>
      <c r="C239" s="10" t="s">
        <v>12</v>
      </c>
      <c r="D239" s="9" t="s">
        <v>644</v>
      </c>
      <c r="E239" s="15">
        <v>0</v>
      </c>
      <c r="F239" s="22">
        <v>0</v>
      </c>
      <c r="G239" s="21">
        <v>0</v>
      </c>
      <c r="H239" s="62" t="s">
        <v>13</v>
      </c>
      <c r="I239" s="69">
        <v>0</v>
      </c>
      <c r="J239" s="75">
        <v>0</v>
      </c>
      <c r="K239" s="198">
        <v>0</v>
      </c>
      <c r="L239" s="120"/>
      <c r="M239" s="15">
        <v>0</v>
      </c>
      <c r="N239" s="75">
        <v>0</v>
      </c>
      <c r="O239" s="198">
        <f t="shared" si="6"/>
        <v>0</v>
      </c>
      <c r="P239" s="69"/>
      <c r="Q239" s="15">
        <v>0</v>
      </c>
      <c r="R239" s="75">
        <v>0</v>
      </c>
      <c r="S239" s="198">
        <v>0</v>
      </c>
      <c r="T239" s="69">
        <v>0</v>
      </c>
      <c r="U239" s="15">
        <v>0</v>
      </c>
      <c r="V239" s="75">
        <v>5</v>
      </c>
      <c r="W239" s="198">
        <v>5</v>
      </c>
    </row>
    <row r="240" spans="1:23" x14ac:dyDescent="0.25">
      <c r="A240" s="8"/>
      <c r="B240" s="9" t="s">
        <v>233</v>
      </c>
      <c r="C240" s="10" t="s">
        <v>12</v>
      </c>
      <c r="D240" s="9" t="s">
        <v>644</v>
      </c>
      <c r="E240" s="15">
        <v>1</v>
      </c>
      <c r="F240" s="15">
        <v>0</v>
      </c>
      <c r="G240" s="21">
        <v>0</v>
      </c>
      <c r="H240" s="62" t="s">
        <v>13</v>
      </c>
      <c r="I240" s="69">
        <v>1</v>
      </c>
      <c r="J240" s="75">
        <v>0</v>
      </c>
      <c r="K240" s="198">
        <v>1</v>
      </c>
      <c r="L240" s="120"/>
      <c r="M240" s="15">
        <v>2</v>
      </c>
      <c r="N240" s="75">
        <v>0</v>
      </c>
      <c r="O240" s="198">
        <f t="shared" si="6"/>
        <v>2</v>
      </c>
      <c r="P240" s="69"/>
      <c r="Q240" s="15">
        <v>2</v>
      </c>
      <c r="R240" s="75">
        <v>0</v>
      </c>
      <c r="S240" s="198">
        <v>2</v>
      </c>
      <c r="T240" s="69">
        <v>0</v>
      </c>
      <c r="U240" s="15">
        <v>2</v>
      </c>
      <c r="V240" s="75">
        <v>0</v>
      </c>
      <c r="W240" s="198">
        <v>2</v>
      </c>
    </row>
    <row r="241" spans="1:23" ht="26.4" x14ac:dyDescent="0.25">
      <c r="A241" s="8"/>
      <c r="B241" s="9" t="s">
        <v>234</v>
      </c>
      <c r="C241" s="10" t="s">
        <v>12</v>
      </c>
      <c r="D241" s="9" t="s">
        <v>627</v>
      </c>
      <c r="E241" s="15">
        <v>15</v>
      </c>
      <c r="F241" s="15">
        <v>8</v>
      </c>
      <c r="G241" s="21">
        <v>23</v>
      </c>
      <c r="H241" s="62" t="s">
        <v>13</v>
      </c>
      <c r="I241" s="69">
        <v>15</v>
      </c>
      <c r="J241" s="75">
        <v>8</v>
      </c>
      <c r="K241" s="198">
        <v>23</v>
      </c>
      <c r="L241" s="120"/>
      <c r="M241" s="15">
        <v>16</v>
      </c>
      <c r="N241" s="75">
        <v>9</v>
      </c>
      <c r="O241" s="198">
        <f t="shared" si="6"/>
        <v>25</v>
      </c>
      <c r="P241" s="69"/>
      <c r="Q241" s="15"/>
      <c r="R241" s="75"/>
      <c r="S241" s="198"/>
      <c r="T241" s="69"/>
      <c r="U241" s="15"/>
      <c r="V241" s="75"/>
      <c r="W241" s="198"/>
    </row>
    <row r="242" spans="1:23" ht="126" customHeight="1" x14ac:dyDescent="0.25">
      <c r="A242" s="8"/>
      <c r="B242" s="9" t="s">
        <v>235</v>
      </c>
      <c r="C242" s="10" t="s">
        <v>236</v>
      </c>
      <c r="D242" s="9" t="s">
        <v>237</v>
      </c>
      <c r="E242" s="15">
        <v>28</v>
      </c>
      <c r="F242" s="15" t="s">
        <v>655</v>
      </c>
      <c r="G242" s="21">
        <f>28+6</f>
        <v>34</v>
      </c>
      <c r="H242" s="62" t="s">
        <v>13</v>
      </c>
      <c r="I242" s="69">
        <v>28</v>
      </c>
      <c r="J242" s="75" t="s">
        <v>655</v>
      </c>
      <c r="K242" s="198">
        <v>34</v>
      </c>
      <c r="L242" s="120"/>
      <c r="M242" s="15" t="s">
        <v>939</v>
      </c>
      <c r="N242" s="75" t="s">
        <v>655</v>
      </c>
      <c r="O242" s="198"/>
      <c r="P242" s="69" t="s">
        <v>1099</v>
      </c>
      <c r="Q242" s="15"/>
      <c r="R242" s="15" t="s">
        <v>655</v>
      </c>
      <c r="S242" s="198">
        <v>37</v>
      </c>
      <c r="T242" s="69">
        <v>35</v>
      </c>
      <c r="U242" s="15" t="s">
        <v>1161</v>
      </c>
      <c r="V242" s="15"/>
      <c r="W242" s="198"/>
    </row>
    <row r="243" spans="1:23" ht="26.4" x14ac:dyDescent="0.25">
      <c r="A243" s="8"/>
      <c r="B243" s="9" t="s">
        <v>238</v>
      </c>
      <c r="C243" s="10" t="s">
        <v>12</v>
      </c>
      <c r="D243" s="9" t="s">
        <v>239</v>
      </c>
      <c r="E243" s="15">
        <v>7</v>
      </c>
      <c r="F243" s="15" t="s">
        <v>656</v>
      </c>
      <c r="G243" s="21">
        <v>10</v>
      </c>
      <c r="H243" s="62" t="s">
        <v>13</v>
      </c>
      <c r="I243" s="69">
        <v>7</v>
      </c>
      <c r="J243" s="75" t="s">
        <v>656</v>
      </c>
      <c r="K243" s="198">
        <v>10</v>
      </c>
      <c r="L243" s="120"/>
      <c r="M243" s="15">
        <v>7</v>
      </c>
      <c r="N243" s="75" t="s">
        <v>926</v>
      </c>
      <c r="O243" s="198"/>
      <c r="P243" s="69">
        <v>7</v>
      </c>
      <c r="Q243" s="15"/>
      <c r="R243" s="15" t="s">
        <v>656</v>
      </c>
      <c r="S243" s="198">
        <v>10</v>
      </c>
      <c r="T243" s="69">
        <v>7</v>
      </c>
      <c r="U243" s="15">
        <v>7</v>
      </c>
      <c r="V243" s="15"/>
      <c r="W243" s="198"/>
    </row>
    <row r="244" spans="1:23" ht="26.4" x14ac:dyDescent="0.25">
      <c r="A244" s="8"/>
      <c r="B244" s="9" t="s">
        <v>240</v>
      </c>
      <c r="C244" s="10" t="s">
        <v>12</v>
      </c>
      <c r="D244" s="9" t="s">
        <v>237</v>
      </c>
      <c r="E244" s="15">
        <v>0</v>
      </c>
      <c r="F244" s="15">
        <v>0</v>
      </c>
      <c r="G244" s="21">
        <v>0</v>
      </c>
      <c r="H244" s="62" t="s">
        <v>13</v>
      </c>
      <c r="I244" s="69">
        <v>1</v>
      </c>
      <c r="J244" s="75">
        <v>0</v>
      </c>
      <c r="K244" s="198">
        <v>1</v>
      </c>
      <c r="L244" s="120"/>
      <c r="M244" s="15">
        <v>1</v>
      </c>
      <c r="N244" s="75">
        <v>0</v>
      </c>
      <c r="O244" s="198"/>
      <c r="P244" s="69">
        <v>0</v>
      </c>
      <c r="Q244" s="15"/>
      <c r="R244" s="15">
        <v>0</v>
      </c>
      <c r="S244" s="198">
        <v>0</v>
      </c>
      <c r="T244" s="69">
        <v>0</v>
      </c>
      <c r="U244" s="15">
        <v>0</v>
      </c>
      <c r="V244" s="15"/>
      <c r="W244" s="198"/>
    </row>
    <row r="245" spans="1:23" ht="39.6" outlineLevel="1" x14ac:dyDescent="0.25">
      <c r="A245" s="8"/>
      <c r="B245" s="24" t="s">
        <v>241</v>
      </c>
      <c r="C245" s="25" t="s">
        <v>20</v>
      </c>
      <c r="D245" s="24" t="s">
        <v>26</v>
      </c>
      <c r="E245" s="12"/>
      <c r="F245" s="12"/>
      <c r="G245" s="23"/>
      <c r="H245" s="63"/>
      <c r="I245" s="259"/>
      <c r="J245" s="72"/>
      <c r="K245" s="199"/>
      <c r="L245" s="121"/>
      <c r="M245" s="12"/>
      <c r="N245" s="221"/>
      <c r="O245" s="199"/>
      <c r="P245" s="71"/>
      <c r="Q245" s="12"/>
      <c r="R245" s="221"/>
      <c r="S245" s="199"/>
      <c r="T245" s="71"/>
      <c r="U245" s="12"/>
      <c r="V245" s="221"/>
      <c r="W245" s="199"/>
    </row>
    <row r="246" spans="1:23" outlineLevel="1" x14ac:dyDescent="0.25">
      <c r="A246" s="8"/>
      <c r="B246" s="26" t="s">
        <v>27</v>
      </c>
      <c r="C246" s="10"/>
      <c r="D246" s="9"/>
      <c r="E246" s="15">
        <v>52.7</v>
      </c>
      <c r="F246" s="15">
        <v>48.4</v>
      </c>
      <c r="G246" s="21">
        <v>51.1</v>
      </c>
      <c r="H246" s="62" t="s">
        <v>13</v>
      </c>
      <c r="I246" s="69"/>
      <c r="J246" s="75"/>
      <c r="K246" s="209"/>
      <c r="L246" s="120"/>
      <c r="M246" s="15">
        <v>45</v>
      </c>
      <c r="N246" s="75">
        <v>40</v>
      </c>
      <c r="O246" s="198">
        <v>43</v>
      </c>
      <c r="P246" s="69"/>
      <c r="Q246" s="15">
        <v>45</v>
      </c>
      <c r="R246" s="75">
        <v>40</v>
      </c>
      <c r="S246" s="198">
        <v>43</v>
      </c>
      <c r="T246" s="69"/>
      <c r="U246" s="15">
        <v>34</v>
      </c>
      <c r="V246" s="75">
        <v>23</v>
      </c>
      <c r="W246" s="198">
        <v>30</v>
      </c>
    </row>
    <row r="247" spans="1:23" outlineLevel="1" x14ac:dyDescent="0.25">
      <c r="A247" s="8"/>
      <c r="B247" s="26" t="s">
        <v>28</v>
      </c>
      <c r="C247" s="10"/>
      <c r="D247" s="9"/>
      <c r="E247" s="15">
        <v>10.4</v>
      </c>
      <c r="F247" s="15">
        <v>12.2</v>
      </c>
      <c r="G247" s="21">
        <v>11</v>
      </c>
      <c r="H247" s="62" t="s">
        <v>29</v>
      </c>
      <c r="I247" s="69"/>
      <c r="J247" s="75"/>
      <c r="K247" s="209"/>
      <c r="L247" s="120"/>
      <c r="M247" s="15">
        <v>12</v>
      </c>
      <c r="N247" s="75">
        <v>18</v>
      </c>
      <c r="O247" s="198">
        <v>14</v>
      </c>
      <c r="P247" s="69"/>
      <c r="Q247" s="15">
        <v>12</v>
      </c>
      <c r="R247" s="75">
        <v>18</v>
      </c>
      <c r="S247" s="198">
        <v>14</v>
      </c>
      <c r="T247" s="69"/>
      <c r="U247" s="15">
        <v>17</v>
      </c>
      <c r="V247" s="75">
        <v>23</v>
      </c>
      <c r="W247" s="198">
        <v>19</v>
      </c>
    </row>
    <row r="248" spans="1:23" ht="39.6" outlineLevel="1" x14ac:dyDescent="0.25">
      <c r="A248" s="8"/>
      <c r="B248" s="24" t="s">
        <v>242</v>
      </c>
      <c r="C248" s="25" t="s">
        <v>20</v>
      </c>
      <c r="D248" s="24" t="s">
        <v>26</v>
      </c>
      <c r="E248" s="12"/>
      <c r="F248" s="12"/>
      <c r="G248" s="23"/>
      <c r="H248" s="63"/>
      <c r="I248" s="259"/>
      <c r="J248" s="72"/>
      <c r="K248" s="199"/>
      <c r="L248" s="121"/>
      <c r="M248" s="12"/>
      <c r="N248" s="221"/>
      <c r="O248" s="199"/>
      <c r="P248" s="71"/>
      <c r="Q248" s="12"/>
      <c r="R248" s="221"/>
      <c r="S248" s="199"/>
      <c r="T248" s="71"/>
      <c r="U248" s="12"/>
      <c r="V248" s="221"/>
      <c r="W248" s="199"/>
    </row>
    <row r="249" spans="1:23" outlineLevel="1" x14ac:dyDescent="0.25">
      <c r="A249" s="8"/>
      <c r="B249" s="26" t="s">
        <v>27</v>
      </c>
      <c r="C249" s="10"/>
      <c r="D249" s="9"/>
      <c r="E249" s="15" t="s">
        <v>32</v>
      </c>
      <c r="F249" s="15" t="s">
        <v>32</v>
      </c>
      <c r="G249" s="15" t="s">
        <v>32</v>
      </c>
      <c r="H249" s="62" t="s">
        <v>13</v>
      </c>
      <c r="I249" s="69"/>
      <c r="J249" s="75"/>
      <c r="K249" s="209"/>
      <c r="L249" s="120"/>
      <c r="M249" s="15">
        <v>40</v>
      </c>
      <c r="N249" s="75">
        <v>36</v>
      </c>
      <c r="O249" s="198">
        <v>39</v>
      </c>
      <c r="P249" s="69"/>
      <c r="Q249" s="15">
        <v>40</v>
      </c>
      <c r="R249" s="75">
        <v>36</v>
      </c>
      <c r="S249" s="198">
        <v>39</v>
      </c>
      <c r="T249" s="69"/>
      <c r="U249" s="15">
        <v>27</v>
      </c>
      <c r="V249" s="75">
        <v>15</v>
      </c>
      <c r="W249" s="198">
        <v>33</v>
      </c>
    </row>
    <row r="250" spans="1:23" outlineLevel="1" x14ac:dyDescent="0.25">
      <c r="A250" s="8"/>
      <c r="B250" s="26" t="s">
        <v>28</v>
      </c>
      <c r="C250" s="10"/>
      <c r="D250" s="9"/>
      <c r="E250" s="15" t="s">
        <v>32</v>
      </c>
      <c r="F250" s="15" t="s">
        <v>32</v>
      </c>
      <c r="G250" s="15" t="s">
        <v>32</v>
      </c>
      <c r="H250" s="62" t="s">
        <v>29</v>
      </c>
      <c r="I250" s="69"/>
      <c r="J250" s="75"/>
      <c r="K250" s="209"/>
      <c r="L250" s="120"/>
      <c r="M250" s="15">
        <v>11</v>
      </c>
      <c r="N250" s="75">
        <v>20</v>
      </c>
      <c r="O250" s="198">
        <v>14</v>
      </c>
      <c r="P250" s="69"/>
      <c r="Q250" s="15">
        <v>11</v>
      </c>
      <c r="R250" s="75">
        <v>20</v>
      </c>
      <c r="S250" s="198">
        <v>14</v>
      </c>
      <c r="T250" s="69"/>
      <c r="U250" s="15">
        <v>42</v>
      </c>
      <c r="V250" s="75">
        <v>43</v>
      </c>
      <c r="W250" s="198">
        <v>15</v>
      </c>
    </row>
    <row r="251" spans="1:23" ht="26.4" outlineLevel="1" x14ac:dyDescent="0.25">
      <c r="A251" s="8"/>
      <c r="B251" s="24" t="s">
        <v>243</v>
      </c>
      <c r="C251" s="25" t="s">
        <v>20</v>
      </c>
      <c r="D251" s="24" t="s">
        <v>26</v>
      </c>
      <c r="E251" s="12"/>
      <c r="F251" s="12"/>
      <c r="G251" s="23"/>
      <c r="H251" s="63"/>
      <c r="I251" s="259"/>
      <c r="J251" s="72"/>
      <c r="K251" s="199"/>
      <c r="L251" s="121"/>
      <c r="M251" s="12"/>
      <c r="N251" s="221"/>
      <c r="O251" s="199"/>
      <c r="P251" s="71"/>
      <c r="Q251" s="12"/>
      <c r="R251" s="221"/>
      <c r="S251" s="199"/>
      <c r="T251" s="71"/>
      <c r="U251" s="12"/>
      <c r="V251" s="221"/>
      <c r="W251" s="199"/>
    </row>
    <row r="252" spans="1:23" outlineLevel="1" x14ac:dyDescent="0.25">
      <c r="A252" s="8"/>
      <c r="B252" s="26" t="s">
        <v>27</v>
      </c>
      <c r="C252" s="10"/>
      <c r="D252" s="9"/>
      <c r="E252" s="15">
        <v>68.400000000000006</v>
      </c>
      <c r="F252" s="15">
        <v>51.2</v>
      </c>
      <c r="G252" s="21">
        <v>62.1</v>
      </c>
      <c r="H252" s="62" t="s">
        <v>13</v>
      </c>
      <c r="I252" s="69"/>
      <c r="J252" s="75"/>
      <c r="K252" s="209"/>
      <c r="L252" s="120"/>
      <c r="M252" s="15">
        <v>64</v>
      </c>
      <c r="N252" s="75">
        <v>52</v>
      </c>
      <c r="O252" s="198">
        <v>60</v>
      </c>
      <c r="P252" s="69"/>
      <c r="Q252" s="15">
        <v>64</v>
      </c>
      <c r="R252" s="75">
        <v>52</v>
      </c>
      <c r="S252" s="198">
        <v>60</v>
      </c>
      <c r="T252" s="69"/>
      <c r="U252" s="15">
        <v>41</v>
      </c>
      <c r="V252" s="75">
        <v>23</v>
      </c>
      <c r="W252" s="198">
        <v>34</v>
      </c>
    </row>
    <row r="253" spans="1:23" outlineLevel="1" x14ac:dyDescent="0.25">
      <c r="A253" s="8"/>
      <c r="B253" s="26" t="s">
        <v>28</v>
      </c>
      <c r="C253" s="10"/>
      <c r="D253" s="9"/>
      <c r="E253" s="15">
        <v>17</v>
      </c>
      <c r="F253" s="15">
        <v>26.8</v>
      </c>
      <c r="G253" s="21">
        <v>20.6</v>
      </c>
      <c r="H253" s="62" t="s">
        <v>29</v>
      </c>
      <c r="I253" s="69"/>
      <c r="J253" s="75"/>
      <c r="K253" s="209"/>
      <c r="L253" s="120"/>
      <c r="M253" s="15">
        <v>23</v>
      </c>
      <c r="N253" s="75">
        <v>29</v>
      </c>
      <c r="O253" s="198">
        <v>25</v>
      </c>
      <c r="P253" s="69"/>
      <c r="Q253" s="15">
        <v>23</v>
      </c>
      <c r="R253" s="75">
        <v>29</v>
      </c>
      <c r="S253" s="198">
        <v>25</v>
      </c>
      <c r="T253" s="69"/>
      <c r="U253" s="15">
        <v>23</v>
      </c>
      <c r="V253" s="75">
        <v>40</v>
      </c>
      <c r="W253" s="198">
        <v>29</v>
      </c>
    </row>
    <row r="254" spans="1:23" ht="26.4" outlineLevel="1" x14ac:dyDescent="0.25">
      <c r="A254" s="8"/>
      <c r="B254" s="24" t="s">
        <v>244</v>
      </c>
      <c r="C254" s="25" t="s">
        <v>20</v>
      </c>
      <c r="D254" s="24" t="s">
        <v>26</v>
      </c>
      <c r="E254" s="12"/>
      <c r="F254" s="12"/>
      <c r="G254" s="23"/>
      <c r="H254" s="63"/>
      <c r="I254" s="259"/>
      <c r="J254" s="72"/>
      <c r="K254" s="199"/>
      <c r="L254" s="121"/>
      <c r="M254" s="12"/>
      <c r="N254" s="221"/>
      <c r="O254" s="199"/>
      <c r="P254" s="71"/>
      <c r="Q254" s="12"/>
      <c r="R254" s="221"/>
      <c r="S254" s="199"/>
      <c r="T254" s="71"/>
      <c r="U254" s="12"/>
      <c r="V254" s="221"/>
      <c r="W254" s="199"/>
    </row>
    <row r="255" spans="1:23" outlineLevel="1" x14ac:dyDescent="0.25">
      <c r="A255" s="8"/>
      <c r="B255" s="26" t="s">
        <v>27</v>
      </c>
      <c r="C255" s="10"/>
      <c r="D255" s="9"/>
      <c r="E255" s="15" t="s">
        <v>32</v>
      </c>
      <c r="F255" s="15" t="s">
        <v>32</v>
      </c>
      <c r="G255" s="15" t="s">
        <v>32</v>
      </c>
      <c r="H255" s="62" t="s">
        <v>13</v>
      </c>
      <c r="I255" s="69"/>
      <c r="J255" s="75"/>
      <c r="K255" s="209"/>
      <c r="L255" s="120"/>
      <c r="M255" s="15">
        <v>59</v>
      </c>
      <c r="N255" s="75">
        <v>42</v>
      </c>
      <c r="O255" s="198">
        <v>52</v>
      </c>
      <c r="P255" s="69"/>
      <c r="Q255" s="15">
        <v>59</v>
      </c>
      <c r="R255" s="75">
        <v>42</v>
      </c>
      <c r="S255" s="198">
        <v>52</v>
      </c>
      <c r="T255" s="69"/>
      <c r="U255" s="15">
        <v>36</v>
      </c>
      <c r="V255" s="75">
        <v>21</v>
      </c>
      <c r="W255" s="198">
        <v>53</v>
      </c>
    </row>
    <row r="256" spans="1:23" outlineLevel="1" x14ac:dyDescent="0.25">
      <c r="A256" s="8"/>
      <c r="B256" s="26" t="s">
        <v>28</v>
      </c>
      <c r="C256" s="10"/>
      <c r="D256" s="9"/>
      <c r="E256" s="15" t="s">
        <v>32</v>
      </c>
      <c r="F256" s="15" t="s">
        <v>32</v>
      </c>
      <c r="G256" s="15" t="s">
        <v>32</v>
      </c>
      <c r="H256" s="62" t="s">
        <v>29</v>
      </c>
      <c r="I256" s="69"/>
      <c r="J256" s="75"/>
      <c r="K256" s="209"/>
      <c r="L256" s="120"/>
      <c r="M256" s="15">
        <v>25</v>
      </c>
      <c r="N256" s="75">
        <v>29</v>
      </c>
      <c r="O256" s="198">
        <v>27</v>
      </c>
      <c r="P256" s="69"/>
      <c r="Q256" s="15">
        <v>25</v>
      </c>
      <c r="R256" s="75">
        <v>29</v>
      </c>
      <c r="S256" s="198">
        <v>27</v>
      </c>
      <c r="T256" s="69"/>
      <c r="U256" s="15">
        <v>52</v>
      </c>
      <c r="V256" s="75">
        <v>63</v>
      </c>
      <c r="W256" s="198">
        <v>24</v>
      </c>
    </row>
    <row r="257" spans="1:23" x14ac:dyDescent="0.25">
      <c r="A257" s="346" t="s">
        <v>245</v>
      </c>
      <c r="B257" s="346"/>
      <c r="C257" s="346"/>
      <c r="D257" s="346"/>
      <c r="E257" s="346"/>
      <c r="F257" s="346"/>
      <c r="G257" s="346"/>
      <c r="H257" s="347"/>
      <c r="I257" s="260"/>
      <c r="J257" s="261"/>
      <c r="K257" s="262"/>
      <c r="L257" s="119"/>
      <c r="M257" s="56"/>
      <c r="N257" s="68"/>
      <c r="O257" s="197"/>
      <c r="P257" s="67"/>
      <c r="Q257" s="56"/>
      <c r="R257" s="68"/>
      <c r="S257" s="197"/>
      <c r="T257" s="67"/>
      <c r="U257" s="56"/>
      <c r="V257" s="68"/>
      <c r="W257" s="197"/>
    </row>
    <row r="258" spans="1:23" ht="26.4" x14ac:dyDescent="0.25">
      <c r="A258" s="8"/>
      <c r="B258" s="9" t="s">
        <v>246</v>
      </c>
      <c r="C258" s="10" t="s">
        <v>12</v>
      </c>
      <c r="D258" s="9" t="s">
        <v>645</v>
      </c>
      <c r="E258" s="12"/>
      <c r="F258" s="12"/>
      <c r="G258" s="23"/>
      <c r="H258" s="63"/>
      <c r="I258" s="259"/>
      <c r="J258" s="72"/>
      <c r="K258" s="199"/>
      <c r="L258" s="121"/>
      <c r="M258" s="12"/>
      <c r="N258" s="221"/>
      <c r="O258" s="199"/>
      <c r="P258" s="71"/>
      <c r="Q258" s="12"/>
      <c r="R258" s="221"/>
      <c r="S258" s="199"/>
      <c r="T258" s="71"/>
      <c r="U258" s="12"/>
      <c r="V258" s="221"/>
      <c r="W258" s="199"/>
    </row>
    <row r="259" spans="1:23" ht="26.4" x14ac:dyDescent="0.25">
      <c r="A259" s="8"/>
      <c r="B259" s="13" t="s">
        <v>247</v>
      </c>
      <c r="C259" s="10"/>
      <c r="D259" s="9"/>
      <c r="E259" s="15" t="s">
        <v>248</v>
      </c>
      <c r="F259" s="15">
        <v>0</v>
      </c>
      <c r="G259" s="21">
        <v>1</v>
      </c>
      <c r="H259" s="62" t="s">
        <v>10</v>
      </c>
      <c r="I259" s="69" t="s">
        <v>248</v>
      </c>
      <c r="J259" s="75">
        <v>0</v>
      </c>
      <c r="K259" s="198">
        <v>1</v>
      </c>
      <c r="L259" s="120"/>
      <c r="M259" s="15">
        <v>0</v>
      </c>
      <c r="N259" s="75">
        <v>0</v>
      </c>
      <c r="O259" s="198">
        <v>0</v>
      </c>
      <c r="P259" s="69"/>
      <c r="Q259" s="15">
        <v>0</v>
      </c>
      <c r="R259" s="75">
        <v>0</v>
      </c>
      <c r="S259" s="198">
        <v>0</v>
      </c>
      <c r="T259" s="69"/>
      <c r="U259" s="15">
        <v>0</v>
      </c>
      <c r="V259" s="75">
        <v>0</v>
      </c>
      <c r="W259" s="198">
        <v>0</v>
      </c>
    </row>
    <row r="260" spans="1:23" ht="26.4" x14ac:dyDescent="0.25">
      <c r="A260" s="8"/>
      <c r="B260" s="13" t="s">
        <v>249</v>
      </c>
      <c r="C260" s="10"/>
      <c r="D260" s="9"/>
      <c r="E260" s="15">
        <v>0</v>
      </c>
      <c r="F260" s="15" t="s">
        <v>250</v>
      </c>
      <c r="G260" s="21">
        <v>1</v>
      </c>
      <c r="H260" s="62" t="s">
        <v>10</v>
      </c>
      <c r="I260" s="69">
        <v>0</v>
      </c>
      <c r="J260" s="75" t="s">
        <v>250</v>
      </c>
      <c r="K260" s="198">
        <v>1</v>
      </c>
      <c r="L260" s="120"/>
      <c r="M260" s="15" t="s">
        <v>248</v>
      </c>
      <c r="N260" s="75" t="s">
        <v>250</v>
      </c>
      <c r="O260" s="198">
        <v>2</v>
      </c>
      <c r="P260" s="69" t="s">
        <v>248</v>
      </c>
      <c r="Q260" s="15"/>
      <c r="R260" s="75" t="s">
        <v>250</v>
      </c>
      <c r="S260" s="198">
        <v>2</v>
      </c>
      <c r="T260" s="69" t="s">
        <v>248</v>
      </c>
      <c r="U260" s="15"/>
      <c r="V260" s="75" t="s">
        <v>250</v>
      </c>
      <c r="W260" s="198">
        <v>2</v>
      </c>
    </row>
    <row r="261" spans="1:23" ht="66" x14ac:dyDescent="0.25">
      <c r="A261" s="8"/>
      <c r="B261" s="13" t="s">
        <v>251</v>
      </c>
      <c r="C261" s="10"/>
      <c r="D261" s="9"/>
      <c r="E261" s="15" t="s">
        <v>252</v>
      </c>
      <c r="F261" s="15" t="s">
        <v>253</v>
      </c>
      <c r="G261" s="21">
        <v>3</v>
      </c>
      <c r="H261" s="62" t="s">
        <v>13</v>
      </c>
      <c r="I261" s="69" t="s">
        <v>252</v>
      </c>
      <c r="J261" s="75" t="s">
        <v>253</v>
      </c>
      <c r="K261" s="198">
        <v>3</v>
      </c>
      <c r="L261" s="120"/>
      <c r="M261" s="15" t="s">
        <v>252</v>
      </c>
      <c r="N261" s="75" t="s">
        <v>876</v>
      </c>
      <c r="O261" s="198">
        <v>3</v>
      </c>
      <c r="P261" s="69" t="s">
        <v>252</v>
      </c>
      <c r="Q261" s="15"/>
      <c r="R261" s="75" t="s">
        <v>1025</v>
      </c>
      <c r="S261" s="198">
        <v>4</v>
      </c>
      <c r="T261" s="69" t="s">
        <v>252</v>
      </c>
      <c r="U261" s="15"/>
      <c r="V261" s="75" t="s">
        <v>1025</v>
      </c>
      <c r="W261" s="198">
        <v>4</v>
      </c>
    </row>
    <row r="262" spans="1:23" ht="52.8" x14ac:dyDescent="0.25">
      <c r="A262" s="8"/>
      <c r="B262" s="13" t="s">
        <v>254</v>
      </c>
      <c r="C262" s="10"/>
      <c r="D262" s="9"/>
      <c r="E262" s="15">
        <v>0</v>
      </c>
      <c r="F262" s="15" t="s">
        <v>255</v>
      </c>
      <c r="G262" s="21">
        <v>4</v>
      </c>
      <c r="H262" s="62" t="s">
        <v>13</v>
      </c>
      <c r="I262" s="69">
        <v>0</v>
      </c>
      <c r="J262" s="75" t="s">
        <v>255</v>
      </c>
      <c r="K262" s="198">
        <v>4</v>
      </c>
      <c r="L262" s="120"/>
      <c r="M262" s="15">
        <v>0</v>
      </c>
      <c r="N262" s="75" t="s">
        <v>255</v>
      </c>
      <c r="O262" s="198">
        <v>4</v>
      </c>
      <c r="P262" s="69"/>
      <c r="Q262" s="15">
        <v>0</v>
      </c>
      <c r="R262" s="75" t="s">
        <v>1026</v>
      </c>
      <c r="S262" s="198">
        <v>2</v>
      </c>
      <c r="T262" s="69"/>
      <c r="U262" s="15">
        <v>0</v>
      </c>
      <c r="V262" s="75" t="s">
        <v>1116</v>
      </c>
      <c r="W262" s="198">
        <v>2</v>
      </c>
    </row>
    <row r="263" spans="1:23" ht="79.2" x14ac:dyDescent="0.25">
      <c r="A263" s="8"/>
      <c r="B263" s="13" t="s">
        <v>256</v>
      </c>
      <c r="C263" s="10"/>
      <c r="D263" s="9"/>
      <c r="E263" s="15" t="s">
        <v>257</v>
      </c>
      <c r="F263" s="15" t="s">
        <v>258</v>
      </c>
      <c r="G263" s="21">
        <v>11</v>
      </c>
      <c r="H263" s="62" t="s">
        <v>13</v>
      </c>
      <c r="I263" s="69" t="s">
        <v>257</v>
      </c>
      <c r="J263" s="75" t="s">
        <v>258</v>
      </c>
      <c r="K263" s="198">
        <v>11</v>
      </c>
      <c r="L263" s="120"/>
      <c r="M263" s="15" t="s">
        <v>257</v>
      </c>
      <c r="N263" s="75" t="s">
        <v>877</v>
      </c>
      <c r="O263" s="198">
        <v>9</v>
      </c>
      <c r="P263" s="69" t="s">
        <v>1027</v>
      </c>
      <c r="Q263" s="15" t="s">
        <v>1028</v>
      </c>
      <c r="R263" s="75" t="s">
        <v>1029</v>
      </c>
      <c r="S263" s="198">
        <v>9</v>
      </c>
      <c r="T263" s="69" t="s">
        <v>1027</v>
      </c>
      <c r="U263" s="15" t="s">
        <v>1028</v>
      </c>
      <c r="V263" s="75" t="s">
        <v>1029</v>
      </c>
      <c r="W263" s="198">
        <v>9</v>
      </c>
    </row>
    <row r="264" spans="1:23" ht="26.4" x14ac:dyDescent="0.25">
      <c r="A264" s="8"/>
      <c r="B264" s="13" t="s">
        <v>259</v>
      </c>
      <c r="C264" s="10"/>
      <c r="D264" s="9"/>
      <c r="E264" s="15" t="s">
        <v>260</v>
      </c>
      <c r="F264" s="15" t="s">
        <v>261</v>
      </c>
      <c r="G264" s="21">
        <v>4</v>
      </c>
      <c r="H264" s="62" t="s">
        <v>13</v>
      </c>
      <c r="I264" s="69" t="s">
        <v>260</v>
      </c>
      <c r="J264" s="75" t="s">
        <v>261</v>
      </c>
      <c r="K264" s="198">
        <v>4</v>
      </c>
      <c r="L264" s="120"/>
      <c r="M264" s="15" t="s">
        <v>260</v>
      </c>
      <c r="N264" s="75" t="s">
        <v>261</v>
      </c>
      <c r="O264" s="198">
        <v>4</v>
      </c>
      <c r="P264" s="69"/>
      <c r="Q264" s="15" t="s">
        <v>260</v>
      </c>
      <c r="R264" s="75" t="s">
        <v>261</v>
      </c>
      <c r="S264" s="198">
        <v>4</v>
      </c>
      <c r="T264" s="69"/>
      <c r="U264" s="15" t="s">
        <v>260</v>
      </c>
      <c r="V264" s="75" t="s">
        <v>261</v>
      </c>
      <c r="W264" s="198">
        <v>4</v>
      </c>
    </row>
    <row r="265" spans="1:23" ht="52.8" x14ac:dyDescent="0.25">
      <c r="A265" s="8"/>
      <c r="B265" s="13" t="s">
        <v>262</v>
      </c>
      <c r="C265" s="10"/>
      <c r="D265" s="9"/>
      <c r="E265" s="15" t="s">
        <v>263</v>
      </c>
      <c r="F265" s="15" t="s">
        <v>264</v>
      </c>
      <c r="G265" s="21">
        <v>4</v>
      </c>
      <c r="H265" s="62" t="s">
        <v>13</v>
      </c>
      <c r="I265" s="69" t="s">
        <v>263</v>
      </c>
      <c r="J265" s="75" t="s">
        <v>264</v>
      </c>
      <c r="K265" s="198">
        <v>4</v>
      </c>
      <c r="L265" s="120"/>
      <c r="M265" s="15" t="s">
        <v>263</v>
      </c>
      <c r="N265" s="75" t="s">
        <v>878</v>
      </c>
      <c r="O265" s="198">
        <v>4</v>
      </c>
      <c r="P265" s="69"/>
      <c r="Q265" s="15" t="s">
        <v>263</v>
      </c>
      <c r="R265" s="75" t="s">
        <v>878</v>
      </c>
      <c r="S265" s="198">
        <v>4</v>
      </c>
      <c r="T265" s="69"/>
      <c r="U265" s="15" t="s">
        <v>263</v>
      </c>
      <c r="V265" s="75" t="s">
        <v>878</v>
      </c>
      <c r="W265" s="198">
        <v>4</v>
      </c>
    </row>
    <row r="266" spans="1:23" ht="26.4" x14ac:dyDescent="0.25">
      <c r="A266" s="8"/>
      <c r="B266" s="13" t="s">
        <v>265</v>
      </c>
      <c r="C266" s="10"/>
      <c r="D266" s="9"/>
      <c r="E266" s="15" t="s">
        <v>266</v>
      </c>
      <c r="F266" s="15" t="s">
        <v>250</v>
      </c>
      <c r="G266" s="21">
        <v>2</v>
      </c>
      <c r="H266" s="62" t="s">
        <v>13</v>
      </c>
      <c r="I266" s="69" t="s">
        <v>266</v>
      </c>
      <c r="J266" s="75" t="s">
        <v>250</v>
      </c>
      <c r="K266" s="198">
        <v>2</v>
      </c>
      <c r="L266" s="120"/>
      <c r="M266" s="15" t="s">
        <v>266</v>
      </c>
      <c r="N266" s="75" t="s">
        <v>250</v>
      </c>
      <c r="O266" s="198">
        <v>2</v>
      </c>
      <c r="P266" s="69"/>
      <c r="Q266" s="15" t="s">
        <v>266</v>
      </c>
      <c r="R266" s="75"/>
      <c r="S266" s="198">
        <v>1</v>
      </c>
      <c r="T266" s="69"/>
      <c r="U266" s="15" t="s">
        <v>266</v>
      </c>
      <c r="V266" s="75"/>
      <c r="W266" s="198">
        <v>1</v>
      </c>
    </row>
    <row r="267" spans="1:23" ht="105.6" x14ac:dyDescent="0.25">
      <c r="A267" s="8"/>
      <c r="B267" s="13" t="s">
        <v>267</v>
      </c>
      <c r="C267" s="10"/>
      <c r="D267" s="9"/>
      <c r="E267" s="15" t="s">
        <v>268</v>
      </c>
      <c r="F267" s="15" t="s">
        <v>269</v>
      </c>
      <c r="G267" s="21">
        <v>5</v>
      </c>
      <c r="H267" s="62" t="s">
        <v>13</v>
      </c>
      <c r="I267" s="69" t="s">
        <v>613</v>
      </c>
      <c r="J267" s="75" t="s">
        <v>269</v>
      </c>
      <c r="K267" s="198">
        <v>7</v>
      </c>
      <c r="L267" s="120"/>
      <c r="M267" s="15" t="s">
        <v>613</v>
      </c>
      <c r="N267" s="75" t="s">
        <v>879</v>
      </c>
      <c r="O267" s="198">
        <v>6</v>
      </c>
      <c r="P267" s="69"/>
      <c r="Q267" s="15" t="s">
        <v>613</v>
      </c>
      <c r="R267" s="75" t="s">
        <v>879</v>
      </c>
      <c r="S267" s="198">
        <v>6</v>
      </c>
      <c r="T267" s="69"/>
      <c r="U267" s="15" t="s">
        <v>613</v>
      </c>
      <c r="V267" s="75" t="s">
        <v>879</v>
      </c>
      <c r="W267" s="198">
        <v>6</v>
      </c>
    </row>
    <row r="268" spans="1:23" ht="39.6" x14ac:dyDescent="0.25">
      <c r="A268" s="8"/>
      <c r="B268" s="13" t="s">
        <v>270</v>
      </c>
      <c r="C268" s="10"/>
      <c r="D268" s="9"/>
      <c r="E268" s="15">
        <v>3</v>
      </c>
      <c r="F268" s="15" t="s">
        <v>271</v>
      </c>
      <c r="G268" s="21">
        <v>5</v>
      </c>
      <c r="H268" s="62" t="s">
        <v>13</v>
      </c>
      <c r="I268" s="69">
        <v>3</v>
      </c>
      <c r="J268" s="75" t="s">
        <v>271</v>
      </c>
      <c r="K268" s="198">
        <v>5</v>
      </c>
      <c r="L268" s="120"/>
      <c r="M268" s="15">
        <v>3</v>
      </c>
      <c r="N268" s="75" t="s">
        <v>271</v>
      </c>
      <c r="O268" s="198">
        <v>5</v>
      </c>
      <c r="P268" s="69"/>
      <c r="Q268" s="15" t="s">
        <v>1030</v>
      </c>
      <c r="R268" s="75" t="s">
        <v>250</v>
      </c>
      <c r="S268" s="198">
        <v>2</v>
      </c>
      <c r="T268" s="69" t="s">
        <v>1117</v>
      </c>
      <c r="U268" s="15" t="s">
        <v>1030</v>
      </c>
      <c r="V268" s="75" t="s">
        <v>250</v>
      </c>
      <c r="W268" s="198">
        <v>3</v>
      </c>
    </row>
    <row r="269" spans="1:23" ht="39.6" x14ac:dyDescent="0.25">
      <c r="A269" s="8"/>
      <c r="B269" s="13" t="s">
        <v>272</v>
      </c>
      <c r="C269" s="10"/>
      <c r="D269" s="9"/>
      <c r="E269" s="15">
        <v>0</v>
      </c>
      <c r="F269" s="15" t="s">
        <v>273</v>
      </c>
      <c r="G269" s="21">
        <v>1</v>
      </c>
      <c r="H269" s="62" t="s">
        <v>13</v>
      </c>
      <c r="I269" s="69" t="s">
        <v>614</v>
      </c>
      <c r="J269" s="75" t="s">
        <v>273</v>
      </c>
      <c r="K269" s="198">
        <v>2</v>
      </c>
      <c r="L269" s="120"/>
      <c r="M269" s="15" t="s">
        <v>614</v>
      </c>
      <c r="N269" s="75" t="s">
        <v>273</v>
      </c>
      <c r="O269" s="198">
        <v>2</v>
      </c>
      <c r="P269" s="69"/>
      <c r="Q269" s="15" t="s">
        <v>614</v>
      </c>
      <c r="R269" s="75"/>
      <c r="S269" s="198">
        <v>1</v>
      </c>
      <c r="T269" s="69"/>
      <c r="U269" s="15" t="s">
        <v>614</v>
      </c>
      <c r="V269" s="75"/>
      <c r="W269" s="198">
        <v>1</v>
      </c>
    </row>
    <row r="270" spans="1:23" x14ac:dyDescent="0.25">
      <c r="A270" s="8"/>
      <c r="B270" s="18" t="s">
        <v>274</v>
      </c>
      <c r="C270" s="10" t="s">
        <v>12</v>
      </c>
      <c r="D270" s="9" t="s">
        <v>645</v>
      </c>
      <c r="E270" s="15">
        <v>18</v>
      </c>
      <c r="F270" s="15">
        <v>21</v>
      </c>
      <c r="G270" s="21">
        <v>39</v>
      </c>
      <c r="H270" s="62" t="s">
        <v>13</v>
      </c>
      <c r="I270" s="69">
        <v>19</v>
      </c>
      <c r="J270" s="75">
        <v>17</v>
      </c>
      <c r="K270" s="198">
        <v>36</v>
      </c>
      <c r="L270" s="120"/>
      <c r="M270" s="15">
        <v>12</v>
      </c>
      <c r="N270" s="75">
        <v>11</v>
      </c>
      <c r="O270" s="198">
        <v>23</v>
      </c>
      <c r="P270" s="69"/>
      <c r="Q270" s="15">
        <v>15</v>
      </c>
      <c r="R270" s="75">
        <v>12</v>
      </c>
      <c r="S270" s="198">
        <v>48</v>
      </c>
      <c r="T270" s="69"/>
      <c r="U270" s="15">
        <v>15</v>
      </c>
      <c r="V270" s="75">
        <v>12</v>
      </c>
      <c r="W270" s="198">
        <v>48</v>
      </c>
    </row>
    <row r="271" spans="1:23" x14ac:dyDescent="0.25">
      <c r="A271" s="8"/>
      <c r="B271" s="13" t="s">
        <v>275</v>
      </c>
      <c r="C271" s="10"/>
      <c r="D271" s="9"/>
      <c r="E271" s="15" t="s">
        <v>276</v>
      </c>
      <c r="F271" s="15" t="s">
        <v>277</v>
      </c>
      <c r="G271" s="21">
        <v>28</v>
      </c>
      <c r="H271" s="62" t="s">
        <v>13</v>
      </c>
      <c r="I271" s="69">
        <v>6</v>
      </c>
      <c r="J271" s="75">
        <v>14</v>
      </c>
      <c r="K271" s="198">
        <v>20</v>
      </c>
      <c r="L271" s="120"/>
      <c r="M271" s="15">
        <v>10</v>
      </c>
      <c r="N271" s="75">
        <v>7</v>
      </c>
      <c r="O271" s="198">
        <v>17</v>
      </c>
      <c r="P271" s="69"/>
      <c r="Q271" s="15">
        <v>15</v>
      </c>
      <c r="R271" s="75">
        <v>12</v>
      </c>
      <c r="S271" s="198">
        <v>27</v>
      </c>
      <c r="T271" s="69"/>
      <c r="U271" s="15">
        <v>15</v>
      </c>
      <c r="V271" s="75">
        <v>12</v>
      </c>
      <c r="W271" s="198">
        <v>27</v>
      </c>
    </row>
    <row r="272" spans="1:23" x14ac:dyDescent="0.25">
      <c r="A272" s="8"/>
      <c r="B272" s="13" t="s">
        <v>278</v>
      </c>
      <c r="C272" s="10"/>
      <c r="D272" s="9"/>
      <c r="E272" s="15" t="s">
        <v>279</v>
      </c>
      <c r="F272" s="15" t="s">
        <v>280</v>
      </c>
      <c r="G272" s="21">
        <v>16</v>
      </c>
      <c r="H272" s="62" t="s">
        <v>13</v>
      </c>
      <c r="I272" s="69">
        <v>13</v>
      </c>
      <c r="J272" s="75">
        <v>3</v>
      </c>
      <c r="K272" s="198">
        <v>16</v>
      </c>
      <c r="L272" s="120"/>
      <c r="M272" s="15">
        <v>2</v>
      </c>
      <c r="N272" s="75">
        <v>4</v>
      </c>
      <c r="O272" s="198">
        <v>6</v>
      </c>
      <c r="P272" s="69"/>
      <c r="Q272" s="15">
        <v>15</v>
      </c>
      <c r="R272" s="75">
        <v>6</v>
      </c>
      <c r="S272" s="198">
        <v>21</v>
      </c>
      <c r="T272" s="69"/>
      <c r="U272" s="15">
        <v>15</v>
      </c>
      <c r="V272" s="75">
        <v>9</v>
      </c>
      <c r="W272" s="198">
        <v>21</v>
      </c>
    </row>
    <row r="273" spans="1:23" ht="39.6" x14ac:dyDescent="0.25">
      <c r="A273" s="8"/>
      <c r="B273" s="18" t="s">
        <v>281</v>
      </c>
      <c r="C273" s="10" t="s">
        <v>12</v>
      </c>
      <c r="D273" s="9" t="s">
        <v>645</v>
      </c>
      <c r="E273" s="15" t="s">
        <v>282</v>
      </c>
      <c r="F273" s="15" t="s">
        <v>283</v>
      </c>
      <c r="G273" s="21">
        <v>7600</v>
      </c>
      <c r="H273" s="62" t="s">
        <v>13</v>
      </c>
      <c r="I273" s="69">
        <v>2000</v>
      </c>
      <c r="J273" s="75">
        <v>2660</v>
      </c>
      <c r="K273" s="198">
        <v>4660</v>
      </c>
      <c r="L273" s="120"/>
      <c r="M273" s="15">
        <v>960</v>
      </c>
      <c r="N273" s="75">
        <v>740</v>
      </c>
      <c r="O273" s="198">
        <v>1700</v>
      </c>
      <c r="P273" s="69"/>
      <c r="Q273" s="15">
        <v>4750</v>
      </c>
      <c r="R273" s="75">
        <v>2980</v>
      </c>
      <c r="S273" s="198">
        <v>7730</v>
      </c>
      <c r="T273" s="69"/>
      <c r="U273" s="15">
        <v>4750</v>
      </c>
      <c r="V273" s="75">
        <v>3890</v>
      </c>
      <c r="W273" s="198">
        <v>3900</v>
      </c>
    </row>
    <row r="274" spans="1:23" ht="165" customHeight="1" x14ac:dyDescent="0.25">
      <c r="A274" s="8"/>
      <c r="B274" s="9" t="s">
        <v>284</v>
      </c>
      <c r="C274" s="10" t="s">
        <v>188</v>
      </c>
      <c r="D274" s="9" t="s">
        <v>645</v>
      </c>
      <c r="E274" s="15" t="s">
        <v>285</v>
      </c>
      <c r="F274" s="15" t="s">
        <v>286</v>
      </c>
      <c r="G274" s="21">
        <v>8</v>
      </c>
      <c r="H274" s="62" t="s">
        <v>13</v>
      </c>
      <c r="I274" s="69" t="s">
        <v>615</v>
      </c>
      <c r="J274" s="75" t="s">
        <v>662</v>
      </c>
      <c r="K274" s="198">
        <v>4</v>
      </c>
      <c r="L274" s="120"/>
      <c r="M274" s="15" t="s">
        <v>615</v>
      </c>
      <c r="N274" s="75" t="s">
        <v>662</v>
      </c>
      <c r="O274" s="198">
        <v>4</v>
      </c>
      <c r="P274" s="69"/>
      <c r="Q274" s="15" t="s">
        <v>1031</v>
      </c>
      <c r="R274" s="75" t="s">
        <v>1032</v>
      </c>
      <c r="S274" s="198">
        <v>7</v>
      </c>
      <c r="T274" s="69"/>
      <c r="U274" s="15" t="s">
        <v>1031</v>
      </c>
      <c r="V274" s="75" t="s">
        <v>1032</v>
      </c>
      <c r="W274" s="198">
        <v>7</v>
      </c>
    </row>
    <row r="275" spans="1:23" ht="26.4" outlineLevel="1" x14ac:dyDescent="0.25">
      <c r="A275" s="8"/>
      <c r="B275" s="24" t="s">
        <v>287</v>
      </c>
      <c r="C275" s="25" t="s">
        <v>20</v>
      </c>
      <c r="D275" s="24" t="s">
        <v>26</v>
      </c>
      <c r="E275" s="12"/>
      <c r="F275" s="12"/>
      <c r="G275" s="23"/>
      <c r="H275" s="63"/>
      <c r="I275" s="259"/>
      <c r="J275" s="72"/>
      <c r="K275" s="199"/>
      <c r="L275" s="121"/>
      <c r="M275" s="12"/>
      <c r="N275" s="221"/>
      <c r="O275" s="199"/>
      <c r="P275" s="71"/>
      <c r="Q275" s="12"/>
      <c r="R275" s="221"/>
      <c r="S275" s="199"/>
      <c r="T275" s="71"/>
      <c r="U275" s="12"/>
      <c r="V275" s="221"/>
      <c r="W275" s="199"/>
    </row>
    <row r="276" spans="1:23" outlineLevel="1" x14ac:dyDescent="0.25">
      <c r="A276" s="8"/>
      <c r="B276" s="26" t="s">
        <v>27</v>
      </c>
      <c r="C276" s="10"/>
      <c r="D276" s="9"/>
      <c r="E276" s="15">
        <v>80.900000000000006</v>
      </c>
      <c r="F276" s="15">
        <v>71.400000000000006</v>
      </c>
      <c r="G276" s="21">
        <v>77.400000000000006</v>
      </c>
      <c r="H276" s="62" t="s">
        <v>13</v>
      </c>
      <c r="I276" s="69"/>
      <c r="J276" s="75"/>
      <c r="K276" s="209"/>
      <c r="L276" s="120"/>
      <c r="M276" s="15">
        <v>75</v>
      </c>
      <c r="N276" s="75">
        <v>53</v>
      </c>
      <c r="O276" s="198">
        <v>67</v>
      </c>
      <c r="P276" s="69"/>
      <c r="Q276" s="15">
        <v>75</v>
      </c>
      <c r="R276" s="75">
        <v>53</v>
      </c>
      <c r="S276" s="198">
        <v>67</v>
      </c>
      <c r="T276" s="69"/>
      <c r="U276" s="15">
        <v>53</v>
      </c>
      <c r="V276" s="75">
        <v>46</v>
      </c>
      <c r="W276" s="198">
        <v>51</v>
      </c>
    </row>
    <row r="277" spans="1:23" outlineLevel="1" x14ac:dyDescent="0.25">
      <c r="A277" s="8"/>
      <c r="B277" s="26" t="s">
        <v>28</v>
      </c>
      <c r="C277" s="10"/>
      <c r="D277" s="9"/>
      <c r="E277" s="15">
        <v>11.5</v>
      </c>
      <c r="F277" s="15">
        <v>18.399999999999999</v>
      </c>
      <c r="G277" s="21">
        <v>14.1</v>
      </c>
      <c r="H277" s="62" t="s">
        <v>29</v>
      </c>
      <c r="I277" s="69"/>
      <c r="J277" s="75"/>
      <c r="K277" s="209"/>
      <c r="L277" s="120"/>
      <c r="M277" s="15">
        <v>19</v>
      </c>
      <c r="N277" s="75">
        <v>32</v>
      </c>
      <c r="O277" s="198">
        <v>23</v>
      </c>
      <c r="P277" s="69"/>
      <c r="Q277" s="15">
        <v>19</v>
      </c>
      <c r="R277" s="75">
        <v>32</v>
      </c>
      <c r="S277" s="198">
        <v>23</v>
      </c>
      <c r="T277" s="69"/>
      <c r="U277" s="15">
        <v>29</v>
      </c>
      <c r="V277" s="75">
        <v>36</v>
      </c>
      <c r="W277" s="198">
        <v>32</v>
      </c>
    </row>
    <row r="278" spans="1:23" x14ac:dyDescent="0.25">
      <c r="A278" s="346" t="s">
        <v>288</v>
      </c>
      <c r="B278" s="346"/>
      <c r="C278" s="346"/>
      <c r="D278" s="346"/>
      <c r="E278" s="346"/>
      <c r="F278" s="346"/>
      <c r="G278" s="346"/>
      <c r="H278" s="347"/>
      <c r="I278" s="260"/>
      <c r="J278" s="261"/>
      <c r="K278" s="262"/>
      <c r="L278" s="119"/>
      <c r="M278" s="56"/>
      <c r="N278" s="68"/>
      <c r="O278" s="197"/>
      <c r="P278" s="67"/>
      <c r="Q278" s="56"/>
      <c r="R278" s="68"/>
      <c r="S278" s="197"/>
      <c r="T278" s="67"/>
      <c r="U278" s="56"/>
      <c r="V278" s="68"/>
      <c r="W278" s="197"/>
    </row>
    <row r="279" spans="1:23" x14ac:dyDescent="0.25">
      <c r="A279" s="8"/>
      <c r="B279" s="9" t="s">
        <v>289</v>
      </c>
      <c r="C279" s="10" t="s">
        <v>12</v>
      </c>
      <c r="D279" s="9" t="s">
        <v>681</v>
      </c>
      <c r="E279" s="12"/>
      <c r="F279" s="12"/>
      <c r="G279" s="23"/>
      <c r="H279" s="63"/>
      <c r="I279" s="259"/>
      <c r="J279" s="72"/>
      <c r="K279" s="199"/>
      <c r="L279" s="121"/>
      <c r="M279" s="12"/>
      <c r="N279" s="221"/>
      <c r="O279" s="199"/>
      <c r="P279" s="71"/>
      <c r="Q279" s="12"/>
      <c r="R279" s="221"/>
      <c r="S279" s="199"/>
      <c r="T279" s="71"/>
      <c r="U279" s="12"/>
      <c r="V279" s="221"/>
      <c r="W279" s="199"/>
    </row>
    <row r="280" spans="1:23" x14ac:dyDescent="0.25">
      <c r="A280" s="8"/>
      <c r="B280" s="13" t="s">
        <v>290</v>
      </c>
      <c r="C280" s="10"/>
      <c r="D280" s="9"/>
      <c r="E280" s="15" t="s">
        <v>291</v>
      </c>
      <c r="F280" s="15" t="s">
        <v>292</v>
      </c>
      <c r="G280" s="21">
        <v>11</v>
      </c>
      <c r="H280" s="62" t="s">
        <v>13</v>
      </c>
      <c r="I280" s="69">
        <v>6</v>
      </c>
      <c r="J280" s="75">
        <v>4</v>
      </c>
      <c r="K280" s="198">
        <v>10</v>
      </c>
      <c r="L280" s="120"/>
      <c r="M280" s="15">
        <v>10</v>
      </c>
      <c r="N280" s="75">
        <f>9+10</f>
        <v>19</v>
      </c>
      <c r="O280" s="198">
        <f>L280+M280+N280</f>
        <v>29</v>
      </c>
      <c r="P280" s="69">
        <v>33</v>
      </c>
      <c r="Q280" s="15"/>
      <c r="R280" s="75">
        <v>8</v>
      </c>
      <c r="S280" s="198">
        <f>P280+Q280+R280</f>
        <v>41</v>
      </c>
      <c r="T280" s="69">
        <v>14</v>
      </c>
      <c r="U280" s="15"/>
      <c r="V280" s="75">
        <v>6</v>
      </c>
      <c r="W280" s="198">
        <f>T280+V280</f>
        <v>20</v>
      </c>
    </row>
    <row r="281" spans="1:23" x14ac:dyDescent="0.25">
      <c r="A281" s="8"/>
      <c r="B281" s="13" t="s">
        <v>293</v>
      </c>
      <c r="C281" s="10"/>
      <c r="D281" s="9"/>
      <c r="E281" s="15" t="s">
        <v>294</v>
      </c>
      <c r="F281" s="15" t="s">
        <v>295</v>
      </c>
      <c r="G281" s="21">
        <v>1</v>
      </c>
      <c r="H281" s="62" t="s">
        <v>13</v>
      </c>
      <c r="I281" s="69">
        <v>0</v>
      </c>
      <c r="J281" s="75">
        <v>0</v>
      </c>
      <c r="K281" s="198">
        <v>0</v>
      </c>
      <c r="L281" s="120"/>
      <c r="M281" s="15">
        <f>1+1</f>
        <v>2</v>
      </c>
      <c r="N281" s="75">
        <v>1</v>
      </c>
      <c r="O281" s="198">
        <f t="shared" ref="O281:O316" si="7">L281+M281+N281</f>
        <v>3</v>
      </c>
      <c r="P281" s="69">
        <v>6</v>
      </c>
      <c r="Q281" s="15"/>
      <c r="R281" s="75">
        <v>2</v>
      </c>
      <c r="S281" s="198">
        <f t="shared" ref="S281:S301" si="8">P281+Q281+R281</f>
        <v>8</v>
      </c>
      <c r="T281" s="69">
        <v>3</v>
      </c>
      <c r="U281" s="15"/>
      <c r="V281" s="75">
        <v>1</v>
      </c>
      <c r="W281" s="198">
        <f t="shared" ref="W281:W301" si="9">T281+V281</f>
        <v>4</v>
      </c>
    </row>
    <row r="282" spans="1:23" ht="26.4" x14ac:dyDescent="0.25">
      <c r="A282" s="8"/>
      <c r="B282" s="13" t="s">
        <v>296</v>
      </c>
      <c r="C282" s="10"/>
      <c r="D282" s="9"/>
      <c r="E282" s="15" t="s">
        <v>295</v>
      </c>
      <c r="F282" s="15" t="s">
        <v>297</v>
      </c>
      <c r="G282" s="21">
        <v>10</v>
      </c>
      <c r="H282" s="62" t="s">
        <v>13</v>
      </c>
      <c r="I282" s="69">
        <v>0</v>
      </c>
      <c r="J282" s="75">
        <v>0</v>
      </c>
      <c r="K282" s="198">
        <v>0</v>
      </c>
      <c r="L282" s="120"/>
      <c r="M282" s="15">
        <v>2</v>
      </c>
      <c r="N282" s="75">
        <v>0</v>
      </c>
      <c r="O282" s="198">
        <f t="shared" si="7"/>
        <v>2</v>
      </c>
      <c r="P282" s="69">
        <v>4</v>
      </c>
      <c r="Q282" s="15"/>
      <c r="R282" s="75">
        <v>0</v>
      </c>
      <c r="S282" s="198">
        <f t="shared" si="8"/>
        <v>4</v>
      </c>
      <c r="T282" s="69">
        <v>2</v>
      </c>
      <c r="U282" s="15"/>
      <c r="V282" s="75">
        <v>1</v>
      </c>
      <c r="W282" s="198">
        <f t="shared" si="9"/>
        <v>3</v>
      </c>
    </row>
    <row r="283" spans="1:23" x14ac:dyDescent="0.25">
      <c r="A283" s="8"/>
      <c r="B283" s="13" t="s">
        <v>298</v>
      </c>
      <c r="C283" s="10"/>
      <c r="D283" s="9"/>
      <c r="E283" s="15" t="s">
        <v>299</v>
      </c>
      <c r="F283" s="15" t="s">
        <v>300</v>
      </c>
      <c r="G283" s="21">
        <v>4</v>
      </c>
      <c r="H283" s="62" t="s">
        <v>13</v>
      </c>
      <c r="I283" s="69">
        <v>0</v>
      </c>
      <c r="J283" s="75">
        <v>1</v>
      </c>
      <c r="K283" s="198">
        <v>1</v>
      </c>
      <c r="L283" s="120"/>
      <c r="M283" s="15">
        <v>7</v>
      </c>
      <c r="N283" s="75">
        <v>1</v>
      </c>
      <c r="O283" s="198">
        <f t="shared" si="7"/>
        <v>8</v>
      </c>
      <c r="P283" s="69">
        <v>12</v>
      </c>
      <c r="Q283" s="15"/>
      <c r="R283" s="75">
        <v>5</v>
      </c>
      <c r="S283" s="198">
        <f t="shared" si="8"/>
        <v>17</v>
      </c>
      <c r="T283" s="69">
        <v>6</v>
      </c>
      <c r="U283" s="15"/>
      <c r="V283" s="75">
        <v>4</v>
      </c>
      <c r="W283" s="198">
        <f t="shared" si="9"/>
        <v>10</v>
      </c>
    </row>
    <row r="284" spans="1:23" ht="26.4" x14ac:dyDescent="0.25">
      <c r="A284" s="8"/>
      <c r="B284" s="13" t="s">
        <v>301</v>
      </c>
      <c r="C284" s="10"/>
      <c r="D284" s="9"/>
      <c r="E284" s="15" t="s">
        <v>302</v>
      </c>
      <c r="F284" s="15" t="s">
        <v>294</v>
      </c>
      <c r="G284" s="21">
        <v>1</v>
      </c>
      <c r="H284" s="62" t="s">
        <v>13</v>
      </c>
      <c r="I284" s="69">
        <v>1</v>
      </c>
      <c r="J284" s="75">
        <v>1</v>
      </c>
      <c r="K284" s="198">
        <v>2</v>
      </c>
      <c r="L284" s="120"/>
      <c r="M284" s="15">
        <v>7</v>
      </c>
      <c r="N284" s="75">
        <v>2</v>
      </c>
      <c r="O284" s="198">
        <f t="shared" si="7"/>
        <v>9</v>
      </c>
      <c r="P284" s="69">
        <v>17</v>
      </c>
      <c r="Q284" s="15"/>
      <c r="R284" s="75">
        <v>10</v>
      </c>
      <c r="S284" s="198">
        <f t="shared" si="8"/>
        <v>27</v>
      </c>
      <c r="T284" s="69">
        <v>20</v>
      </c>
      <c r="U284" s="15"/>
      <c r="V284" s="75">
        <v>6</v>
      </c>
      <c r="W284" s="198">
        <f t="shared" si="9"/>
        <v>26</v>
      </c>
    </row>
    <row r="285" spans="1:23" ht="26.4" x14ac:dyDescent="0.25">
      <c r="A285" s="8"/>
      <c r="B285" s="13" t="s">
        <v>303</v>
      </c>
      <c r="C285" s="10"/>
      <c r="D285" s="9"/>
      <c r="E285" s="15" t="s">
        <v>304</v>
      </c>
      <c r="F285" s="15" t="s">
        <v>305</v>
      </c>
      <c r="G285" s="21">
        <v>27</v>
      </c>
      <c r="H285" s="62" t="s">
        <v>13</v>
      </c>
      <c r="I285" s="69">
        <v>3</v>
      </c>
      <c r="J285" s="75">
        <v>2</v>
      </c>
      <c r="K285" s="198">
        <v>5</v>
      </c>
      <c r="L285" s="120"/>
      <c r="M285" s="15">
        <v>33</v>
      </c>
      <c r="N285" s="75">
        <f>7+3</f>
        <v>10</v>
      </c>
      <c r="O285" s="198">
        <f t="shared" si="7"/>
        <v>43</v>
      </c>
      <c r="P285" s="69">
        <v>49</v>
      </c>
      <c r="Q285" s="15"/>
      <c r="R285" s="75">
        <v>16</v>
      </c>
      <c r="S285" s="198">
        <f t="shared" si="8"/>
        <v>65</v>
      </c>
      <c r="T285" s="69">
        <v>18</v>
      </c>
      <c r="U285" s="15"/>
      <c r="V285" s="75">
        <v>50</v>
      </c>
      <c r="W285" s="198">
        <f t="shared" si="9"/>
        <v>68</v>
      </c>
    </row>
    <row r="286" spans="1:23" x14ac:dyDescent="0.25">
      <c r="A286" s="8"/>
      <c r="B286" s="13" t="s">
        <v>306</v>
      </c>
      <c r="C286" s="10"/>
      <c r="D286" s="9"/>
      <c r="E286" s="15" t="s">
        <v>307</v>
      </c>
      <c r="F286" s="15" t="s">
        <v>307</v>
      </c>
      <c r="G286" s="21">
        <v>16</v>
      </c>
      <c r="H286" s="62" t="s">
        <v>13</v>
      </c>
      <c r="I286" s="69">
        <v>1</v>
      </c>
      <c r="J286" s="75">
        <v>7</v>
      </c>
      <c r="K286" s="198">
        <v>8</v>
      </c>
      <c r="L286" s="120"/>
      <c r="M286" s="15">
        <v>8</v>
      </c>
      <c r="N286" s="75">
        <v>10</v>
      </c>
      <c r="O286" s="198">
        <f t="shared" si="7"/>
        <v>18</v>
      </c>
      <c r="P286" s="69">
        <v>20</v>
      </c>
      <c r="Q286" s="15"/>
      <c r="R286" s="75">
        <v>7</v>
      </c>
      <c r="S286" s="198">
        <f t="shared" si="8"/>
        <v>27</v>
      </c>
      <c r="T286" s="69">
        <v>7</v>
      </c>
      <c r="U286" s="15"/>
      <c r="V286" s="75">
        <v>10</v>
      </c>
      <c r="W286" s="198">
        <f t="shared" si="9"/>
        <v>17</v>
      </c>
    </row>
    <row r="287" spans="1:23" x14ac:dyDescent="0.25">
      <c r="A287" s="8"/>
      <c r="B287" s="13" t="s">
        <v>308</v>
      </c>
      <c r="C287" s="10"/>
      <c r="D287" s="9"/>
      <c r="E287" s="15" t="s">
        <v>309</v>
      </c>
      <c r="F287" s="15" t="s">
        <v>310</v>
      </c>
      <c r="G287" s="21">
        <v>2</v>
      </c>
      <c r="H287" s="62" t="s">
        <v>13</v>
      </c>
      <c r="I287" s="69">
        <v>2</v>
      </c>
      <c r="J287" s="75">
        <v>0</v>
      </c>
      <c r="K287" s="198">
        <v>2</v>
      </c>
      <c r="L287" s="120"/>
      <c r="M287" s="15">
        <v>9</v>
      </c>
      <c r="N287" s="75">
        <v>1</v>
      </c>
      <c r="O287" s="198">
        <f t="shared" si="7"/>
        <v>10</v>
      </c>
      <c r="P287" s="69">
        <v>12</v>
      </c>
      <c r="Q287" s="15"/>
      <c r="R287" s="75">
        <v>1</v>
      </c>
      <c r="S287" s="198">
        <f t="shared" si="8"/>
        <v>13</v>
      </c>
      <c r="T287" s="69">
        <v>15</v>
      </c>
      <c r="U287" s="15"/>
      <c r="V287" s="75">
        <v>2</v>
      </c>
      <c r="W287" s="198">
        <f t="shared" si="9"/>
        <v>17</v>
      </c>
    </row>
    <row r="288" spans="1:23" x14ac:dyDescent="0.25">
      <c r="A288" s="8"/>
      <c r="B288" s="13" t="s">
        <v>311</v>
      </c>
      <c r="C288" s="10"/>
      <c r="D288" s="9"/>
      <c r="E288" s="15" t="s">
        <v>312</v>
      </c>
      <c r="F288" s="15" t="s">
        <v>299</v>
      </c>
      <c r="G288" s="21">
        <v>1</v>
      </c>
      <c r="H288" s="62" t="s">
        <v>13</v>
      </c>
      <c r="I288" s="69">
        <v>0</v>
      </c>
      <c r="J288" s="75">
        <v>0</v>
      </c>
      <c r="K288" s="198">
        <v>0</v>
      </c>
      <c r="L288" s="120"/>
      <c r="M288" s="15">
        <v>1</v>
      </c>
      <c r="N288" s="75">
        <v>4</v>
      </c>
      <c r="O288" s="198">
        <f t="shared" si="7"/>
        <v>5</v>
      </c>
      <c r="P288" s="69">
        <v>8</v>
      </c>
      <c r="Q288" s="15"/>
      <c r="R288" s="75">
        <v>5</v>
      </c>
      <c r="S288" s="198">
        <f t="shared" si="8"/>
        <v>13</v>
      </c>
      <c r="T288" s="69">
        <v>3</v>
      </c>
      <c r="U288" s="15"/>
      <c r="V288" s="75">
        <v>7</v>
      </c>
      <c r="W288" s="198">
        <f t="shared" si="9"/>
        <v>10</v>
      </c>
    </row>
    <row r="289" spans="1:23" x14ac:dyDescent="0.25">
      <c r="A289" s="8"/>
      <c r="B289" s="13" t="s">
        <v>313</v>
      </c>
      <c r="C289" s="10"/>
      <c r="D289" s="9"/>
      <c r="E289" s="15" t="s">
        <v>314</v>
      </c>
      <c r="F289" s="15" t="s">
        <v>315</v>
      </c>
      <c r="G289" s="21">
        <v>4</v>
      </c>
      <c r="H289" s="62" t="s">
        <v>13</v>
      </c>
      <c r="I289" s="69">
        <v>1</v>
      </c>
      <c r="J289" s="75">
        <v>1</v>
      </c>
      <c r="K289" s="198">
        <v>2</v>
      </c>
      <c r="L289" s="120"/>
      <c r="M289" s="15">
        <v>5</v>
      </c>
      <c r="N289" s="75">
        <v>2</v>
      </c>
      <c r="O289" s="198">
        <f t="shared" si="7"/>
        <v>7</v>
      </c>
      <c r="P289" s="69">
        <v>11</v>
      </c>
      <c r="Q289" s="15"/>
      <c r="R289" s="75">
        <v>2</v>
      </c>
      <c r="S289" s="198">
        <f t="shared" si="8"/>
        <v>13</v>
      </c>
      <c r="T289" s="69">
        <v>5</v>
      </c>
      <c r="U289" s="15"/>
      <c r="V289" s="75">
        <v>2</v>
      </c>
      <c r="W289" s="198">
        <f t="shared" si="9"/>
        <v>7</v>
      </c>
    </row>
    <row r="290" spans="1:23" x14ac:dyDescent="0.25">
      <c r="A290" s="8"/>
      <c r="B290" s="13" t="s">
        <v>316</v>
      </c>
      <c r="C290" s="10"/>
      <c r="D290" s="9"/>
      <c r="E290" s="15" t="s">
        <v>317</v>
      </c>
      <c r="F290" s="15" t="s">
        <v>318</v>
      </c>
      <c r="G290" s="21">
        <v>7</v>
      </c>
      <c r="H290" s="62" t="s">
        <v>13</v>
      </c>
      <c r="I290" s="69">
        <v>0</v>
      </c>
      <c r="J290" s="75">
        <v>0</v>
      </c>
      <c r="K290" s="198">
        <v>0</v>
      </c>
      <c r="L290" s="120"/>
      <c r="M290" s="15">
        <v>4</v>
      </c>
      <c r="N290" s="75">
        <v>1</v>
      </c>
      <c r="O290" s="198">
        <f t="shared" si="7"/>
        <v>5</v>
      </c>
      <c r="P290" s="69">
        <v>16</v>
      </c>
      <c r="Q290" s="15"/>
      <c r="R290" s="75">
        <v>4</v>
      </c>
      <c r="S290" s="198">
        <f t="shared" si="8"/>
        <v>20</v>
      </c>
      <c r="T290" s="69">
        <v>2</v>
      </c>
      <c r="U290" s="15"/>
      <c r="V290" s="75">
        <v>5</v>
      </c>
      <c r="W290" s="198">
        <f t="shared" si="9"/>
        <v>7</v>
      </c>
    </row>
    <row r="291" spans="1:23" x14ac:dyDescent="0.25">
      <c r="A291" s="8"/>
      <c r="B291" s="13" t="s">
        <v>319</v>
      </c>
      <c r="C291" s="10"/>
      <c r="D291" s="9"/>
      <c r="E291" s="15" t="s">
        <v>320</v>
      </c>
      <c r="F291" s="15" t="s">
        <v>321</v>
      </c>
      <c r="G291" s="21">
        <v>1</v>
      </c>
      <c r="H291" s="62" t="s">
        <v>13</v>
      </c>
      <c r="I291" s="69">
        <v>1</v>
      </c>
      <c r="J291" s="75">
        <v>1</v>
      </c>
      <c r="K291" s="198">
        <v>2</v>
      </c>
      <c r="L291" s="120"/>
      <c r="M291" s="15">
        <v>10</v>
      </c>
      <c r="N291" s="75">
        <f>5+3</f>
        <v>8</v>
      </c>
      <c r="O291" s="198">
        <f t="shared" si="7"/>
        <v>18</v>
      </c>
      <c r="P291" s="69">
        <v>17</v>
      </c>
      <c r="Q291" s="15"/>
      <c r="R291" s="75">
        <v>5</v>
      </c>
      <c r="S291" s="198">
        <f t="shared" si="8"/>
        <v>22</v>
      </c>
      <c r="T291" s="69">
        <v>18</v>
      </c>
      <c r="U291" s="15"/>
      <c r="V291" s="75">
        <v>6</v>
      </c>
      <c r="W291" s="198">
        <f t="shared" si="9"/>
        <v>24</v>
      </c>
    </row>
    <row r="292" spans="1:23" ht="41.25" customHeight="1" x14ac:dyDescent="0.25">
      <c r="A292" s="8"/>
      <c r="B292" s="13" t="s">
        <v>322</v>
      </c>
      <c r="C292" s="10"/>
      <c r="D292" s="9"/>
      <c r="E292" s="15" t="s">
        <v>323</v>
      </c>
      <c r="F292" s="15" t="s">
        <v>324</v>
      </c>
      <c r="G292" s="21">
        <v>10</v>
      </c>
      <c r="H292" s="62" t="s">
        <v>13</v>
      </c>
      <c r="I292" s="69" t="s">
        <v>1074</v>
      </c>
      <c r="J292" s="75">
        <v>7</v>
      </c>
      <c r="K292" s="198">
        <v>10</v>
      </c>
      <c r="L292" s="120"/>
      <c r="M292" s="15">
        <v>11</v>
      </c>
      <c r="N292" s="75">
        <f>9+5</f>
        <v>14</v>
      </c>
      <c r="O292" s="198">
        <f t="shared" si="7"/>
        <v>25</v>
      </c>
      <c r="P292" s="69">
        <v>21</v>
      </c>
      <c r="Q292" s="15"/>
      <c r="R292" s="75">
        <v>9</v>
      </c>
      <c r="S292" s="198">
        <f t="shared" si="8"/>
        <v>30</v>
      </c>
      <c r="T292" s="69">
        <v>7</v>
      </c>
      <c r="U292" s="15"/>
      <c r="V292" s="75">
        <v>12</v>
      </c>
      <c r="W292" s="198">
        <f t="shared" si="9"/>
        <v>19</v>
      </c>
    </row>
    <row r="293" spans="1:23" x14ac:dyDescent="0.25">
      <c r="A293" s="8"/>
      <c r="B293" s="13" t="s">
        <v>325</v>
      </c>
      <c r="C293" s="10"/>
      <c r="D293" s="9"/>
      <c r="E293" s="15" t="s">
        <v>295</v>
      </c>
      <c r="F293" s="15" t="s">
        <v>326</v>
      </c>
      <c r="G293" s="21">
        <v>0</v>
      </c>
      <c r="H293" s="62" t="s">
        <v>13</v>
      </c>
      <c r="I293" s="69">
        <v>1</v>
      </c>
      <c r="J293" s="75">
        <v>2</v>
      </c>
      <c r="K293" s="198">
        <v>3</v>
      </c>
      <c r="L293" s="120"/>
      <c r="M293" s="15">
        <v>0</v>
      </c>
      <c r="N293" s="75">
        <v>1</v>
      </c>
      <c r="O293" s="198">
        <f t="shared" si="7"/>
        <v>1</v>
      </c>
      <c r="P293" s="69">
        <v>2</v>
      </c>
      <c r="Q293" s="15"/>
      <c r="R293" s="75">
        <v>1</v>
      </c>
      <c r="S293" s="198">
        <f t="shared" si="8"/>
        <v>3</v>
      </c>
      <c r="T293" s="69">
        <v>1</v>
      </c>
      <c r="U293" s="15"/>
      <c r="V293" s="75">
        <v>2</v>
      </c>
      <c r="W293" s="198">
        <f t="shared" si="9"/>
        <v>3</v>
      </c>
    </row>
    <row r="294" spans="1:23" ht="26.4" x14ac:dyDescent="0.25">
      <c r="A294" s="8"/>
      <c r="B294" s="13" t="s">
        <v>327</v>
      </c>
      <c r="C294" s="10"/>
      <c r="D294" s="9"/>
      <c r="E294" s="15" t="s">
        <v>328</v>
      </c>
      <c r="F294" s="15" t="s">
        <v>329</v>
      </c>
      <c r="G294" s="21">
        <v>17</v>
      </c>
      <c r="H294" s="62" t="s">
        <v>13</v>
      </c>
      <c r="I294" s="69">
        <v>1</v>
      </c>
      <c r="J294" s="75">
        <v>1</v>
      </c>
      <c r="K294" s="198">
        <v>2</v>
      </c>
      <c r="L294" s="120"/>
      <c r="M294" s="15">
        <v>19</v>
      </c>
      <c r="N294" s="75">
        <f>1+2</f>
        <v>3</v>
      </c>
      <c r="O294" s="198">
        <f t="shared" si="7"/>
        <v>22</v>
      </c>
      <c r="P294" s="69">
        <v>24</v>
      </c>
      <c r="Q294" s="15"/>
      <c r="R294" s="75">
        <v>1</v>
      </c>
      <c r="S294" s="198">
        <f t="shared" si="8"/>
        <v>25</v>
      </c>
      <c r="T294" s="69">
        <v>14</v>
      </c>
      <c r="U294" s="15"/>
      <c r="V294" s="75">
        <v>1</v>
      </c>
      <c r="W294" s="198">
        <f t="shared" si="9"/>
        <v>15</v>
      </c>
    </row>
    <row r="295" spans="1:23" ht="26.4" x14ac:dyDescent="0.25">
      <c r="A295" s="8"/>
      <c r="B295" s="13" t="s">
        <v>330</v>
      </c>
      <c r="C295" s="10"/>
      <c r="D295" s="9"/>
      <c r="E295" s="15" t="s">
        <v>331</v>
      </c>
      <c r="F295" s="15" t="s">
        <v>329</v>
      </c>
      <c r="G295" s="21">
        <v>109</v>
      </c>
      <c r="H295" s="62" t="s">
        <v>13</v>
      </c>
      <c r="I295" s="69"/>
      <c r="J295" s="75">
        <v>2</v>
      </c>
      <c r="K295" s="198">
        <v>2</v>
      </c>
      <c r="L295" s="120"/>
      <c r="M295" s="15">
        <v>72</v>
      </c>
      <c r="N295" s="75">
        <f>3+9</f>
        <v>12</v>
      </c>
      <c r="O295" s="198">
        <f t="shared" si="7"/>
        <v>84</v>
      </c>
      <c r="P295" s="69">
        <v>87</v>
      </c>
      <c r="Q295" s="15"/>
      <c r="R295" s="75">
        <v>3</v>
      </c>
      <c r="S295" s="198">
        <f t="shared" si="8"/>
        <v>90</v>
      </c>
      <c r="T295" s="69">
        <v>94</v>
      </c>
      <c r="U295" s="15"/>
      <c r="V295" s="75">
        <v>5</v>
      </c>
      <c r="W295" s="198">
        <f t="shared" si="9"/>
        <v>99</v>
      </c>
    </row>
    <row r="296" spans="1:23" ht="26.4" x14ac:dyDescent="0.25">
      <c r="A296" s="8"/>
      <c r="B296" s="13" t="s">
        <v>332</v>
      </c>
      <c r="C296" s="10"/>
      <c r="D296" s="9"/>
      <c r="E296" s="15" t="s">
        <v>333</v>
      </c>
      <c r="F296" s="15" t="s">
        <v>329</v>
      </c>
      <c r="G296" s="21">
        <v>5</v>
      </c>
      <c r="H296" s="62" t="s">
        <v>13</v>
      </c>
      <c r="I296" s="69">
        <v>0</v>
      </c>
      <c r="J296" s="75">
        <v>1</v>
      </c>
      <c r="K296" s="198">
        <v>1</v>
      </c>
      <c r="L296" s="120"/>
      <c r="M296" s="15">
        <v>7</v>
      </c>
      <c r="N296" s="75">
        <f>2+16</f>
        <v>18</v>
      </c>
      <c r="O296" s="198">
        <f t="shared" si="7"/>
        <v>25</v>
      </c>
      <c r="P296" s="69">
        <v>22</v>
      </c>
      <c r="Q296" s="15"/>
      <c r="R296" s="75">
        <v>2</v>
      </c>
      <c r="S296" s="198">
        <f t="shared" si="8"/>
        <v>24</v>
      </c>
      <c r="T296" s="69">
        <v>14</v>
      </c>
      <c r="U296" s="15"/>
      <c r="V296" s="75">
        <v>6</v>
      </c>
      <c r="W296" s="198">
        <f t="shared" si="9"/>
        <v>20</v>
      </c>
    </row>
    <row r="297" spans="1:23" x14ac:dyDescent="0.25">
      <c r="A297" s="8"/>
      <c r="B297" s="13" t="s">
        <v>334</v>
      </c>
      <c r="C297" s="10"/>
      <c r="D297" s="9"/>
      <c r="E297" s="15" t="s">
        <v>335</v>
      </c>
      <c r="F297" s="15" t="s">
        <v>336</v>
      </c>
      <c r="G297" s="21">
        <v>10</v>
      </c>
      <c r="H297" s="62" t="s">
        <v>13</v>
      </c>
      <c r="I297" s="69">
        <v>10</v>
      </c>
      <c r="J297" s="75">
        <v>1</v>
      </c>
      <c r="K297" s="198">
        <v>11</v>
      </c>
      <c r="L297" s="120"/>
      <c r="M297" s="15">
        <v>34</v>
      </c>
      <c r="N297" s="75">
        <f>24</f>
        <v>24</v>
      </c>
      <c r="O297" s="198">
        <f t="shared" si="7"/>
        <v>58</v>
      </c>
      <c r="P297" s="69">
        <v>57</v>
      </c>
      <c r="Q297" s="15"/>
      <c r="R297" s="75">
        <v>2</v>
      </c>
      <c r="S297" s="198">
        <f t="shared" si="8"/>
        <v>59</v>
      </c>
      <c r="T297" s="69">
        <v>21</v>
      </c>
      <c r="U297" s="15"/>
      <c r="V297" s="75">
        <v>2</v>
      </c>
      <c r="W297" s="198">
        <f t="shared" si="9"/>
        <v>23</v>
      </c>
    </row>
    <row r="298" spans="1:23" ht="26.4" x14ac:dyDescent="0.25">
      <c r="A298" s="8"/>
      <c r="B298" s="13" t="s">
        <v>337</v>
      </c>
      <c r="C298" s="10"/>
      <c r="D298" s="9"/>
      <c r="E298" s="15" t="s">
        <v>338</v>
      </c>
      <c r="F298" s="15" t="s">
        <v>339</v>
      </c>
      <c r="G298" s="21">
        <v>20</v>
      </c>
      <c r="H298" s="62" t="s">
        <v>13</v>
      </c>
      <c r="I298" s="69">
        <v>0</v>
      </c>
      <c r="J298" s="75">
        <v>2</v>
      </c>
      <c r="K298" s="198">
        <v>2</v>
      </c>
      <c r="L298" s="120"/>
      <c r="M298" s="15">
        <v>24</v>
      </c>
      <c r="N298" s="75">
        <f>1+167</f>
        <v>168</v>
      </c>
      <c r="O298" s="198">
        <f t="shared" si="7"/>
        <v>192</v>
      </c>
      <c r="P298" s="69">
        <v>226</v>
      </c>
      <c r="Q298" s="15"/>
      <c r="R298" s="75">
        <v>2</v>
      </c>
      <c r="S298" s="198">
        <f t="shared" si="8"/>
        <v>228</v>
      </c>
      <c r="T298" s="69">
        <v>16</v>
      </c>
      <c r="U298" s="15"/>
      <c r="V298" s="75">
        <v>5</v>
      </c>
      <c r="W298" s="198">
        <f t="shared" si="9"/>
        <v>21</v>
      </c>
    </row>
    <row r="299" spans="1:23" x14ac:dyDescent="0.25">
      <c r="A299" s="8"/>
      <c r="B299" s="13" t="s">
        <v>340</v>
      </c>
      <c r="C299" s="10"/>
      <c r="D299" s="9"/>
      <c r="E299" s="15" t="s">
        <v>341</v>
      </c>
      <c r="F299" s="15" t="s">
        <v>342</v>
      </c>
      <c r="G299" s="21">
        <v>12</v>
      </c>
      <c r="H299" s="62" t="s">
        <v>13</v>
      </c>
      <c r="I299" s="69">
        <v>3</v>
      </c>
      <c r="J299" s="75">
        <v>0</v>
      </c>
      <c r="K299" s="198">
        <v>3</v>
      </c>
      <c r="L299" s="120"/>
      <c r="M299" s="15">
        <v>11</v>
      </c>
      <c r="N299" s="75">
        <v>3</v>
      </c>
      <c r="O299" s="198">
        <f t="shared" si="7"/>
        <v>14</v>
      </c>
      <c r="P299" s="69">
        <v>13</v>
      </c>
      <c r="Q299" s="15"/>
      <c r="R299" s="75">
        <v>5</v>
      </c>
      <c r="S299" s="198">
        <f t="shared" si="8"/>
        <v>18</v>
      </c>
      <c r="T299" s="69">
        <v>8</v>
      </c>
      <c r="U299" s="15"/>
      <c r="V299" s="75">
        <v>5</v>
      </c>
      <c r="W299" s="198">
        <f t="shared" si="9"/>
        <v>13</v>
      </c>
    </row>
    <row r="300" spans="1:23" x14ac:dyDescent="0.25">
      <c r="A300" s="8"/>
      <c r="B300" s="13" t="s">
        <v>343</v>
      </c>
      <c r="C300" s="10"/>
      <c r="D300" s="9"/>
      <c r="E300" s="15" t="s">
        <v>344</v>
      </c>
      <c r="F300" s="15" t="s">
        <v>345</v>
      </c>
      <c r="G300" s="21">
        <v>5</v>
      </c>
      <c r="H300" s="62" t="s">
        <v>13</v>
      </c>
      <c r="I300" s="69" t="s">
        <v>1075</v>
      </c>
      <c r="J300" s="75">
        <v>0</v>
      </c>
      <c r="K300" s="198">
        <v>4</v>
      </c>
      <c r="L300" s="120"/>
      <c r="M300" s="15">
        <v>5</v>
      </c>
      <c r="N300" s="75">
        <f>8</f>
        <v>8</v>
      </c>
      <c r="O300" s="198">
        <f t="shared" si="7"/>
        <v>13</v>
      </c>
      <c r="P300" s="69">
        <v>16</v>
      </c>
      <c r="Q300" s="15">
        <v>1</v>
      </c>
      <c r="R300" s="75">
        <v>0</v>
      </c>
      <c r="S300" s="198">
        <f t="shared" si="8"/>
        <v>17</v>
      </c>
      <c r="T300" s="69">
        <v>4</v>
      </c>
      <c r="U300" s="15"/>
      <c r="V300" s="75">
        <v>1</v>
      </c>
      <c r="W300" s="198">
        <f t="shared" si="9"/>
        <v>5</v>
      </c>
    </row>
    <row r="301" spans="1:23" x14ac:dyDescent="0.25">
      <c r="A301" s="8"/>
      <c r="B301" s="13" t="s">
        <v>346</v>
      </c>
      <c r="C301" s="10"/>
      <c r="D301" s="9"/>
      <c r="E301" s="15" t="s">
        <v>342</v>
      </c>
      <c r="F301" s="15" t="s">
        <v>315</v>
      </c>
      <c r="G301" s="21">
        <v>5</v>
      </c>
      <c r="H301" s="62" t="s">
        <v>13</v>
      </c>
      <c r="I301" s="69">
        <v>0</v>
      </c>
      <c r="J301" s="75">
        <v>1</v>
      </c>
      <c r="K301" s="198">
        <v>1</v>
      </c>
      <c r="L301" s="120"/>
      <c r="M301" s="15">
        <v>3</v>
      </c>
      <c r="N301" s="75">
        <f>8</f>
        <v>8</v>
      </c>
      <c r="O301" s="198">
        <f t="shared" si="7"/>
        <v>11</v>
      </c>
      <c r="P301" s="69">
        <v>9</v>
      </c>
      <c r="Q301" s="15">
        <v>1</v>
      </c>
      <c r="R301" s="75">
        <v>0</v>
      </c>
      <c r="S301" s="198">
        <f t="shared" si="8"/>
        <v>10</v>
      </c>
      <c r="T301" s="69">
        <v>2</v>
      </c>
      <c r="U301" s="15"/>
      <c r="V301" s="75">
        <v>1</v>
      </c>
      <c r="W301" s="198">
        <f t="shared" si="9"/>
        <v>3</v>
      </c>
    </row>
    <row r="302" spans="1:23" ht="26.4" x14ac:dyDescent="0.25">
      <c r="A302" s="8"/>
      <c r="B302" s="9" t="s">
        <v>347</v>
      </c>
      <c r="C302" s="10" t="s">
        <v>12</v>
      </c>
      <c r="D302" s="9" t="s">
        <v>646</v>
      </c>
      <c r="E302" s="15" t="s">
        <v>348</v>
      </c>
      <c r="F302" s="15">
        <v>868</v>
      </c>
      <c r="G302" s="21">
        <v>2415</v>
      </c>
      <c r="H302" s="62" t="s">
        <v>13</v>
      </c>
      <c r="I302" s="69">
        <v>1475</v>
      </c>
      <c r="J302" s="75">
        <v>820</v>
      </c>
      <c r="K302" s="198">
        <v>2295</v>
      </c>
      <c r="L302" s="120"/>
      <c r="M302" s="15">
        <v>1621</v>
      </c>
      <c r="N302" s="75">
        <v>1024</v>
      </c>
      <c r="O302" s="198">
        <f t="shared" si="7"/>
        <v>2645</v>
      </c>
      <c r="P302" s="69">
        <v>1765</v>
      </c>
      <c r="Q302" s="15"/>
      <c r="R302" s="225">
        <v>1072</v>
      </c>
      <c r="S302" s="278">
        <f>P302+R302</f>
        <v>2837</v>
      </c>
      <c r="T302" s="69">
        <v>1955</v>
      </c>
      <c r="U302" s="15"/>
      <c r="V302" s="225">
        <v>1172</v>
      </c>
      <c r="W302" s="278"/>
    </row>
    <row r="303" spans="1:23" ht="26.4" x14ac:dyDescent="0.25">
      <c r="A303" s="8"/>
      <c r="B303" s="9" t="s">
        <v>349</v>
      </c>
      <c r="C303" s="10" t="s">
        <v>188</v>
      </c>
      <c r="D303" s="9" t="s">
        <v>646</v>
      </c>
      <c r="E303" s="15" t="s">
        <v>350</v>
      </c>
      <c r="F303" s="15" t="s">
        <v>295</v>
      </c>
      <c r="G303" s="21">
        <v>24</v>
      </c>
      <c r="H303" s="62" t="s">
        <v>13</v>
      </c>
      <c r="I303" s="69">
        <v>101</v>
      </c>
      <c r="J303" s="75">
        <v>20</v>
      </c>
      <c r="K303" s="198">
        <v>121</v>
      </c>
      <c r="L303" s="120"/>
      <c r="M303" s="15">
        <v>105</v>
      </c>
      <c r="N303" s="75">
        <v>44</v>
      </c>
      <c r="O303" s="198">
        <f t="shared" si="7"/>
        <v>149</v>
      </c>
      <c r="P303" s="69">
        <v>96</v>
      </c>
      <c r="Q303" s="15"/>
      <c r="R303" s="75">
        <v>51</v>
      </c>
      <c r="S303" s="278">
        <f t="shared" ref="S303:S314" si="10">P303+R303</f>
        <v>147</v>
      </c>
      <c r="T303" s="69">
        <v>115</v>
      </c>
      <c r="U303" s="15"/>
      <c r="V303" s="75">
        <v>43</v>
      </c>
      <c r="W303" s="278"/>
    </row>
    <row r="304" spans="1:23" ht="26.4" x14ac:dyDescent="0.25">
      <c r="A304" s="8"/>
      <c r="B304" s="13" t="s">
        <v>351</v>
      </c>
      <c r="C304" s="10"/>
      <c r="D304" s="9"/>
      <c r="E304" s="15" t="s">
        <v>352</v>
      </c>
      <c r="F304" s="15" t="s">
        <v>68</v>
      </c>
      <c r="G304" s="21">
        <v>71</v>
      </c>
      <c r="H304" s="62" t="s">
        <v>13</v>
      </c>
      <c r="I304" s="69">
        <v>33</v>
      </c>
      <c r="J304" s="75" t="s">
        <v>1076</v>
      </c>
      <c r="K304" s="198">
        <v>47</v>
      </c>
      <c r="L304" s="120"/>
      <c r="M304" s="15">
        <v>37</v>
      </c>
      <c r="N304" s="75">
        <v>19</v>
      </c>
      <c r="O304" s="198">
        <f t="shared" si="7"/>
        <v>56</v>
      </c>
      <c r="P304" s="69">
        <v>35</v>
      </c>
      <c r="Q304" s="15"/>
      <c r="R304" s="75">
        <v>14</v>
      </c>
      <c r="S304" s="278">
        <f t="shared" si="10"/>
        <v>49</v>
      </c>
      <c r="T304" s="69">
        <v>39</v>
      </c>
      <c r="U304" s="15"/>
      <c r="V304" s="75">
        <v>14</v>
      </c>
      <c r="W304" s="278"/>
    </row>
    <row r="305" spans="1:23" x14ac:dyDescent="0.25">
      <c r="A305" s="8"/>
      <c r="B305" s="13" t="s">
        <v>353</v>
      </c>
      <c r="C305" s="10"/>
      <c r="D305" s="9"/>
      <c r="E305" s="15" t="s">
        <v>354</v>
      </c>
      <c r="F305" s="15" t="s">
        <v>68</v>
      </c>
      <c r="G305" s="21">
        <v>74</v>
      </c>
      <c r="H305" s="62" t="s">
        <v>13</v>
      </c>
      <c r="I305" s="69">
        <v>55</v>
      </c>
      <c r="J305" s="75">
        <v>4</v>
      </c>
      <c r="K305" s="198">
        <v>59</v>
      </c>
      <c r="L305" s="120"/>
      <c r="M305" s="15">
        <v>58</v>
      </c>
      <c r="N305" s="75">
        <v>8</v>
      </c>
      <c r="O305" s="198">
        <f t="shared" si="7"/>
        <v>66</v>
      </c>
      <c r="P305" s="69">
        <v>42</v>
      </c>
      <c r="Q305" s="15"/>
      <c r="R305" s="75">
        <v>20</v>
      </c>
      <c r="S305" s="278">
        <f t="shared" si="10"/>
        <v>62</v>
      </c>
      <c r="T305" s="69">
        <v>50</v>
      </c>
      <c r="U305" s="15"/>
      <c r="V305" s="75">
        <v>16</v>
      </c>
      <c r="W305" s="278"/>
    </row>
    <row r="306" spans="1:23" ht="26.4" x14ac:dyDescent="0.25">
      <c r="A306" s="8"/>
      <c r="B306" s="13" t="s">
        <v>355</v>
      </c>
      <c r="C306" s="10"/>
      <c r="D306" s="9"/>
      <c r="E306" s="15" t="s">
        <v>356</v>
      </c>
      <c r="F306" s="15" t="s">
        <v>295</v>
      </c>
      <c r="G306" s="21">
        <v>6</v>
      </c>
      <c r="H306" s="62" t="s">
        <v>13</v>
      </c>
      <c r="I306" s="69">
        <v>7</v>
      </c>
      <c r="J306" s="75">
        <v>1</v>
      </c>
      <c r="K306" s="198">
        <v>8</v>
      </c>
      <c r="L306" s="120"/>
      <c r="M306" s="15">
        <v>3</v>
      </c>
      <c r="N306" s="75">
        <v>6</v>
      </c>
      <c r="O306" s="198">
        <f t="shared" si="7"/>
        <v>9</v>
      </c>
      <c r="P306" s="69">
        <v>6</v>
      </c>
      <c r="Q306" s="15"/>
      <c r="R306" s="75" t="s">
        <v>1094</v>
      </c>
      <c r="S306" s="278">
        <f>6+15</f>
        <v>21</v>
      </c>
      <c r="T306" s="69">
        <v>7</v>
      </c>
      <c r="U306" s="15"/>
      <c r="V306" s="75" t="s">
        <v>1111</v>
      </c>
      <c r="W306" s="278"/>
    </row>
    <row r="307" spans="1:23" x14ac:dyDescent="0.25">
      <c r="A307" s="8"/>
      <c r="B307" s="13" t="s">
        <v>357</v>
      </c>
      <c r="C307" s="10"/>
      <c r="D307" s="9"/>
      <c r="E307" s="15" t="s">
        <v>358</v>
      </c>
      <c r="F307" s="15" t="s">
        <v>68</v>
      </c>
      <c r="G307" s="21">
        <v>2</v>
      </c>
      <c r="H307" s="62" t="s">
        <v>13</v>
      </c>
      <c r="I307" s="69">
        <v>1</v>
      </c>
      <c r="J307" s="75">
        <v>0</v>
      </c>
      <c r="K307" s="198">
        <v>1</v>
      </c>
      <c r="L307" s="120"/>
      <c r="M307" s="15">
        <v>1</v>
      </c>
      <c r="N307" s="75">
        <v>2</v>
      </c>
      <c r="O307" s="198">
        <f t="shared" si="7"/>
        <v>3</v>
      </c>
      <c r="P307" s="69">
        <v>4</v>
      </c>
      <c r="Q307" s="15"/>
      <c r="R307" s="75"/>
      <c r="S307" s="278">
        <f t="shared" si="10"/>
        <v>4</v>
      </c>
      <c r="T307" s="69">
        <v>7</v>
      </c>
      <c r="U307" s="15"/>
      <c r="V307" s="75">
        <v>2</v>
      </c>
      <c r="W307" s="278"/>
    </row>
    <row r="308" spans="1:23" x14ac:dyDescent="0.25">
      <c r="A308" s="8"/>
      <c r="B308" s="13" t="s">
        <v>359</v>
      </c>
      <c r="C308" s="10"/>
      <c r="D308" s="9"/>
      <c r="E308" s="15" t="s">
        <v>309</v>
      </c>
      <c r="F308" s="15" t="s">
        <v>68</v>
      </c>
      <c r="G308" s="21">
        <v>2</v>
      </c>
      <c r="H308" s="62" t="s">
        <v>13</v>
      </c>
      <c r="I308" s="69">
        <v>1</v>
      </c>
      <c r="J308" s="75">
        <v>0</v>
      </c>
      <c r="K308" s="198">
        <v>1</v>
      </c>
      <c r="L308" s="120"/>
      <c r="M308" s="15">
        <v>2</v>
      </c>
      <c r="N308" s="75">
        <v>6</v>
      </c>
      <c r="O308" s="198">
        <f t="shared" si="7"/>
        <v>8</v>
      </c>
      <c r="P308" s="69">
        <v>4</v>
      </c>
      <c r="Q308" s="15"/>
      <c r="R308" s="75"/>
      <c r="S308" s="278">
        <f t="shared" si="10"/>
        <v>4</v>
      </c>
      <c r="T308" s="69">
        <v>7</v>
      </c>
      <c r="U308" s="15"/>
      <c r="V308" s="75">
        <v>3</v>
      </c>
      <c r="W308" s="278"/>
    </row>
    <row r="309" spans="1:23" x14ac:dyDescent="0.25">
      <c r="A309" s="8"/>
      <c r="B309" s="13" t="s">
        <v>360</v>
      </c>
      <c r="C309" s="10"/>
      <c r="D309" s="9"/>
      <c r="E309" s="15" t="s">
        <v>309</v>
      </c>
      <c r="F309" s="15" t="s">
        <v>68</v>
      </c>
      <c r="G309" s="21">
        <v>2</v>
      </c>
      <c r="H309" s="62" t="s">
        <v>13</v>
      </c>
      <c r="I309" s="69">
        <v>3</v>
      </c>
      <c r="J309" s="75">
        <v>1</v>
      </c>
      <c r="K309" s="198">
        <v>4</v>
      </c>
      <c r="L309" s="120"/>
      <c r="M309" s="15">
        <v>2</v>
      </c>
      <c r="N309" s="75">
        <v>2</v>
      </c>
      <c r="O309" s="198">
        <f t="shared" si="7"/>
        <v>4</v>
      </c>
      <c r="P309" s="69">
        <v>3</v>
      </c>
      <c r="Q309" s="15"/>
      <c r="R309" s="75">
        <v>1</v>
      </c>
      <c r="S309" s="278">
        <f t="shared" si="10"/>
        <v>4</v>
      </c>
      <c r="T309" s="69">
        <v>1</v>
      </c>
      <c r="U309" s="15"/>
      <c r="V309" s="75">
        <v>1</v>
      </c>
      <c r="W309" s="278"/>
    </row>
    <row r="310" spans="1:23" x14ac:dyDescent="0.25">
      <c r="A310" s="8"/>
      <c r="B310" s="13" t="s">
        <v>361</v>
      </c>
      <c r="C310" s="10"/>
      <c r="D310" s="9"/>
      <c r="E310" s="15" t="s">
        <v>362</v>
      </c>
      <c r="F310" s="15" t="s">
        <v>68</v>
      </c>
      <c r="G310" s="21">
        <v>3</v>
      </c>
      <c r="H310" s="62" t="s">
        <v>13</v>
      </c>
      <c r="I310" s="69">
        <v>0</v>
      </c>
      <c r="J310" s="75">
        <v>0</v>
      </c>
      <c r="K310" s="198">
        <v>0</v>
      </c>
      <c r="L310" s="120"/>
      <c r="M310" s="15">
        <v>1</v>
      </c>
      <c r="N310" s="75">
        <v>2</v>
      </c>
      <c r="O310" s="198">
        <f t="shared" si="7"/>
        <v>3</v>
      </c>
      <c r="P310" s="69">
        <v>1</v>
      </c>
      <c r="Q310" s="15"/>
      <c r="R310" s="75"/>
      <c r="S310" s="278">
        <f t="shared" si="10"/>
        <v>1</v>
      </c>
      <c r="T310" s="69">
        <v>2</v>
      </c>
      <c r="U310" s="15"/>
      <c r="V310" s="75">
        <v>0</v>
      </c>
      <c r="W310" s="278"/>
    </row>
    <row r="311" spans="1:23" x14ac:dyDescent="0.25">
      <c r="A311" s="8"/>
      <c r="B311" s="13" t="s">
        <v>363</v>
      </c>
      <c r="C311" s="10"/>
      <c r="D311" s="9"/>
      <c r="E311" s="15" t="s">
        <v>364</v>
      </c>
      <c r="F311" s="15" t="s">
        <v>68</v>
      </c>
      <c r="G311" s="21">
        <v>3</v>
      </c>
      <c r="H311" s="62" t="s">
        <v>13</v>
      </c>
      <c r="I311" s="69">
        <v>1</v>
      </c>
      <c r="J311" s="75">
        <v>0</v>
      </c>
      <c r="K311" s="198">
        <v>1</v>
      </c>
      <c r="L311" s="120"/>
      <c r="M311" s="15">
        <v>1</v>
      </c>
      <c r="N311" s="75">
        <v>1</v>
      </c>
      <c r="O311" s="198">
        <f t="shared" si="7"/>
        <v>2</v>
      </c>
      <c r="P311" s="69">
        <v>1</v>
      </c>
      <c r="Q311" s="15"/>
      <c r="R311" s="75">
        <v>1</v>
      </c>
      <c r="S311" s="278">
        <f t="shared" si="10"/>
        <v>2</v>
      </c>
      <c r="T311" s="69">
        <v>2</v>
      </c>
      <c r="U311" s="15"/>
      <c r="V311" s="75">
        <v>0</v>
      </c>
      <c r="W311" s="278"/>
    </row>
    <row r="312" spans="1:23" x14ac:dyDescent="0.25">
      <c r="A312" s="8"/>
      <c r="B312" s="9" t="s">
        <v>365</v>
      </c>
      <c r="C312" s="10" t="s">
        <v>12</v>
      </c>
      <c r="D312" s="9" t="s">
        <v>646</v>
      </c>
      <c r="E312" s="15">
        <v>23795</v>
      </c>
      <c r="F312" s="15">
        <v>16089</v>
      </c>
      <c r="G312" s="21">
        <v>39884</v>
      </c>
      <c r="H312" s="62" t="s">
        <v>13</v>
      </c>
      <c r="I312" s="69">
        <v>25644</v>
      </c>
      <c r="J312" s="75">
        <v>15555</v>
      </c>
      <c r="K312" s="198">
        <v>41199</v>
      </c>
      <c r="L312" s="120"/>
      <c r="M312" s="15">
        <v>27637</v>
      </c>
      <c r="N312" s="75">
        <v>15941</v>
      </c>
      <c r="O312" s="198">
        <f t="shared" si="7"/>
        <v>43578</v>
      </c>
      <c r="P312" s="69">
        <v>29163</v>
      </c>
      <c r="Q312" s="15"/>
      <c r="R312" s="75">
        <v>15325</v>
      </c>
      <c r="S312" s="278">
        <f t="shared" si="10"/>
        <v>44488</v>
      </c>
      <c r="T312" s="69">
        <v>30526</v>
      </c>
      <c r="U312" s="15"/>
      <c r="V312" s="75">
        <v>16154</v>
      </c>
      <c r="W312" s="278"/>
    </row>
    <row r="313" spans="1:23" ht="26.4" x14ac:dyDescent="0.25">
      <c r="A313" s="8"/>
      <c r="B313" s="13" t="s">
        <v>366</v>
      </c>
      <c r="C313" s="10"/>
      <c r="D313" s="9"/>
      <c r="E313" s="15" t="s">
        <v>367</v>
      </c>
      <c r="F313" s="15">
        <v>12913</v>
      </c>
      <c r="G313" s="21">
        <v>32918</v>
      </c>
      <c r="H313" s="62" t="s">
        <v>13</v>
      </c>
      <c r="I313" s="69">
        <v>21238</v>
      </c>
      <c r="J313" s="75">
        <v>13100</v>
      </c>
      <c r="K313" s="198">
        <v>34338</v>
      </c>
      <c r="L313" s="120"/>
      <c r="M313" s="15">
        <v>22575</v>
      </c>
      <c r="N313" s="75">
        <v>12689</v>
      </c>
      <c r="O313" s="198">
        <f t="shared" si="7"/>
        <v>35264</v>
      </c>
      <c r="P313" s="69">
        <v>23824</v>
      </c>
      <c r="Q313" s="15"/>
      <c r="R313" s="75">
        <v>12386</v>
      </c>
      <c r="S313" s="278">
        <f t="shared" si="10"/>
        <v>36210</v>
      </c>
      <c r="T313" s="69">
        <v>25183</v>
      </c>
      <c r="U313" s="15"/>
      <c r="V313" s="75">
        <v>12857</v>
      </c>
      <c r="W313" s="278"/>
    </row>
    <row r="314" spans="1:23" ht="26.4" x14ac:dyDescent="0.25">
      <c r="A314" s="8"/>
      <c r="B314" s="13" t="s">
        <v>368</v>
      </c>
      <c r="C314" s="10"/>
      <c r="D314" s="9"/>
      <c r="E314" s="15" t="s">
        <v>369</v>
      </c>
      <c r="F314" s="15">
        <v>3130</v>
      </c>
      <c r="G314" s="21">
        <v>6920</v>
      </c>
      <c r="H314" s="62" t="s">
        <v>13</v>
      </c>
      <c r="I314" s="69">
        <v>4335</v>
      </c>
      <c r="J314" s="75">
        <v>2416</v>
      </c>
      <c r="K314" s="198">
        <v>6751</v>
      </c>
      <c r="L314" s="120"/>
      <c r="M314" s="15">
        <v>4991</v>
      </c>
      <c r="N314" s="75">
        <v>3213</v>
      </c>
      <c r="O314" s="198">
        <f t="shared" si="7"/>
        <v>8204</v>
      </c>
      <c r="P314" s="69">
        <v>5256</v>
      </c>
      <c r="Q314" s="15"/>
      <c r="R314" s="75">
        <v>2897</v>
      </c>
      <c r="S314" s="278">
        <f t="shared" si="10"/>
        <v>8153</v>
      </c>
      <c r="T314" s="69">
        <v>5256</v>
      </c>
      <c r="U314" s="15"/>
      <c r="V314" s="75">
        <v>3250</v>
      </c>
      <c r="W314" s="278"/>
    </row>
    <row r="315" spans="1:23" ht="45" customHeight="1" x14ac:dyDescent="0.25">
      <c r="A315" s="8"/>
      <c r="B315" s="9" t="s">
        <v>370</v>
      </c>
      <c r="C315" s="10" t="s">
        <v>12</v>
      </c>
      <c r="D315" s="9" t="s">
        <v>639</v>
      </c>
      <c r="E315" s="15">
        <v>2</v>
      </c>
      <c r="F315" s="15" t="s">
        <v>371</v>
      </c>
      <c r="G315" s="21">
        <v>4</v>
      </c>
      <c r="H315" s="62" t="s">
        <v>13</v>
      </c>
      <c r="I315" s="69">
        <v>6</v>
      </c>
      <c r="J315" s="75" t="s">
        <v>1077</v>
      </c>
      <c r="K315" s="198">
        <v>7</v>
      </c>
      <c r="L315" s="120"/>
      <c r="M315" s="15">
        <v>25</v>
      </c>
      <c r="N315" s="75">
        <v>24</v>
      </c>
      <c r="O315" s="198">
        <f t="shared" si="7"/>
        <v>49</v>
      </c>
      <c r="P315" s="69"/>
      <c r="Q315" s="15">
        <v>42</v>
      </c>
      <c r="R315" s="75"/>
      <c r="S315" s="198">
        <v>42</v>
      </c>
      <c r="T315" s="69">
        <v>2</v>
      </c>
      <c r="U315" s="15"/>
      <c r="V315" s="75">
        <v>38</v>
      </c>
      <c r="W315" s="198">
        <v>40</v>
      </c>
    </row>
    <row r="316" spans="1:23" ht="26.4" x14ac:dyDescent="0.25">
      <c r="A316" s="8"/>
      <c r="B316" s="9" t="s">
        <v>372</v>
      </c>
      <c r="C316" s="10" t="s">
        <v>12</v>
      </c>
      <c r="D316" s="9" t="s">
        <v>639</v>
      </c>
      <c r="E316" s="15">
        <v>400</v>
      </c>
      <c r="F316" s="15" t="s">
        <v>373</v>
      </c>
      <c r="G316" s="21">
        <v>4321</v>
      </c>
      <c r="H316" s="62" t="s">
        <v>13</v>
      </c>
      <c r="I316" s="69">
        <v>450</v>
      </c>
      <c r="J316" s="75">
        <v>3678</v>
      </c>
      <c r="K316" s="198">
        <v>4128</v>
      </c>
      <c r="L316" s="120"/>
      <c r="M316" s="15">
        <v>720</v>
      </c>
      <c r="N316" s="75">
        <v>6011</v>
      </c>
      <c r="O316" s="198">
        <f t="shared" si="7"/>
        <v>6731</v>
      </c>
      <c r="P316" s="69"/>
      <c r="Q316" s="15"/>
      <c r="R316" s="75"/>
      <c r="S316" s="198"/>
      <c r="T316" s="69"/>
      <c r="U316" s="15"/>
      <c r="V316" s="75">
        <v>10432</v>
      </c>
      <c r="W316" s="198"/>
    </row>
    <row r="317" spans="1:23" ht="26.4" outlineLevel="1" x14ac:dyDescent="0.25">
      <c r="A317" s="8"/>
      <c r="B317" s="24" t="s">
        <v>374</v>
      </c>
      <c r="C317" s="25" t="s">
        <v>20</v>
      </c>
      <c r="D317" s="24" t="s">
        <v>26</v>
      </c>
      <c r="E317" s="12"/>
      <c r="F317" s="12"/>
      <c r="G317" s="23"/>
      <c r="H317" s="63"/>
      <c r="I317" s="259"/>
      <c r="J317" s="72"/>
      <c r="K317" s="199"/>
      <c r="L317" s="121"/>
      <c r="M317" s="12"/>
      <c r="N317" s="221"/>
      <c r="O317" s="199"/>
      <c r="P317" s="71"/>
      <c r="Q317" s="12"/>
      <c r="R317" s="221"/>
      <c r="S317" s="199"/>
      <c r="T317" s="71"/>
      <c r="U317" s="12"/>
      <c r="V317" s="221"/>
      <c r="W317" s="199"/>
    </row>
    <row r="318" spans="1:23" outlineLevel="1" x14ac:dyDescent="0.25">
      <c r="A318" s="8"/>
      <c r="B318" s="26" t="s">
        <v>27</v>
      </c>
      <c r="C318" s="10"/>
      <c r="D318" s="9"/>
      <c r="E318" s="15">
        <v>79.2</v>
      </c>
      <c r="F318" s="15">
        <v>66</v>
      </c>
      <c r="G318" s="21">
        <v>74.400000000000006</v>
      </c>
      <c r="H318" s="62" t="s">
        <v>13</v>
      </c>
      <c r="I318" s="69"/>
      <c r="J318" s="75"/>
      <c r="K318" s="198"/>
      <c r="L318" s="120"/>
      <c r="M318" s="15">
        <v>76</v>
      </c>
      <c r="N318" s="75">
        <v>50</v>
      </c>
      <c r="O318" s="198">
        <v>66</v>
      </c>
      <c r="P318" s="69"/>
      <c r="Q318" s="15">
        <v>76</v>
      </c>
      <c r="R318" s="75">
        <v>50</v>
      </c>
      <c r="S318" s="198">
        <v>67</v>
      </c>
      <c r="T318" s="69"/>
      <c r="U318" s="15">
        <v>43</v>
      </c>
      <c r="V318" s="75">
        <v>36</v>
      </c>
      <c r="W318" s="198">
        <v>41</v>
      </c>
    </row>
    <row r="319" spans="1:23" outlineLevel="1" x14ac:dyDescent="0.25">
      <c r="A319" s="8"/>
      <c r="B319" s="26" t="s">
        <v>28</v>
      </c>
      <c r="C319" s="10"/>
      <c r="D319" s="9"/>
      <c r="E319" s="15">
        <v>10.9</v>
      </c>
      <c r="F319" s="15">
        <v>25.2</v>
      </c>
      <c r="G319" s="21">
        <v>16.2</v>
      </c>
      <c r="H319" s="62" t="s">
        <v>29</v>
      </c>
      <c r="I319" s="69"/>
      <c r="J319" s="75"/>
      <c r="K319" s="198"/>
      <c r="L319" s="120"/>
      <c r="M319" s="15">
        <v>17</v>
      </c>
      <c r="N319" s="75">
        <v>34</v>
      </c>
      <c r="O319" s="198">
        <v>23</v>
      </c>
      <c r="P319" s="69"/>
      <c r="Q319" s="15">
        <v>17</v>
      </c>
      <c r="R319" s="75">
        <v>34</v>
      </c>
      <c r="S319" s="198">
        <v>23</v>
      </c>
      <c r="T319" s="69"/>
      <c r="U319" s="15">
        <v>27</v>
      </c>
      <c r="V319" s="75">
        <v>41</v>
      </c>
      <c r="W319" s="198">
        <v>32</v>
      </c>
    </row>
    <row r="320" spans="1:23" ht="26.4" outlineLevel="1" x14ac:dyDescent="0.25">
      <c r="A320" s="8"/>
      <c r="B320" s="24" t="s">
        <v>375</v>
      </c>
      <c r="C320" s="25" t="s">
        <v>20</v>
      </c>
      <c r="D320" s="24" t="s">
        <v>26</v>
      </c>
      <c r="E320" s="12"/>
      <c r="F320" s="12"/>
      <c r="G320" s="23"/>
      <c r="H320" s="63"/>
      <c r="I320" s="259"/>
      <c r="J320" s="72"/>
      <c r="K320" s="199"/>
      <c r="L320" s="121"/>
      <c r="M320" s="12"/>
      <c r="N320" s="221"/>
      <c r="O320" s="199"/>
      <c r="P320" s="71"/>
      <c r="Q320" s="12"/>
      <c r="R320" s="221"/>
      <c r="S320" s="199"/>
      <c r="T320" s="71"/>
      <c r="U320" s="12"/>
      <c r="V320" s="221"/>
      <c r="W320" s="199"/>
    </row>
    <row r="321" spans="1:23" outlineLevel="1" x14ac:dyDescent="0.25">
      <c r="A321" s="8"/>
      <c r="B321" s="26" t="s">
        <v>27</v>
      </c>
      <c r="C321" s="10"/>
      <c r="D321" s="9"/>
      <c r="E321" s="15">
        <v>47.5</v>
      </c>
      <c r="F321" s="15">
        <v>43.2</v>
      </c>
      <c r="G321" s="21">
        <v>45.9</v>
      </c>
      <c r="H321" s="62" t="s">
        <v>13</v>
      </c>
      <c r="I321" s="69"/>
      <c r="J321" s="75"/>
      <c r="K321" s="198"/>
      <c r="L321" s="120"/>
      <c r="M321" s="15">
        <v>40</v>
      </c>
      <c r="N321" s="75">
        <v>30</v>
      </c>
      <c r="O321" s="198">
        <v>36</v>
      </c>
      <c r="P321" s="69"/>
      <c r="Q321" s="15">
        <v>40</v>
      </c>
      <c r="R321" s="75">
        <v>30</v>
      </c>
      <c r="S321" s="198">
        <v>36</v>
      </c>
      <c r="T321" s="69"/>
      <c r="U321" s="15">
        <v>23</v>
      </c>
      <c r="V321" s="75">
        <v>16</v>
      </c>
      <c r="W321" s="198">
        <v>21</v>
      </c>
    </row>
    <row r="322" spans="1:23" outlineLevel="1" x14ac:dyDescent="0.25">
      <c r="A322" s="8"/>
      <c r="B322" s="26" t="s">
        <v>28</v>
      </c>
      <c r="C322" s="10"/>
      <c r="D322" s="9"/>
      <c r="E322" s="15">
        <v>7.2</v>
      </c>
      <c r="F322" s="15">
        <v>13.3</v>
      </c>
      <c r="G322" s="21">
        <v>9.5</v>
      </c>
      <c r="H322" s="62" t="s">
        <v>29</v>
      </c>
      <c r="I322" s="69"/>
      <c r="J322" s="75"/>
      <c r="K322" s="198"/>
      <c r="L322" s="120"/>
      <c r="M322" s="15">
        <v>9</v>
      </c>
      <c r="N322" s="75">
        <v>12</v>
      </c>
      <c r="O322" s="198">
        <v>10</v>
      </c>
      <c r="P322" s="69"/>
      <c r="Q322" s="15">
        <v>9</v>
      </c>
      <c r="R322" s="75">
        <v>12</v>
      </c>
      <c r="S322" s="198">
        <v>10</v>
      </c>
      <c r="T322" s="69"/>
      <c r="U322" s="15">
        <v>26</v>
      </c>
      <c r="V322" s="75">
        <v>36</v>
      </c>
      <c r="W322" s="198">
        <v>30</v>
      </c>
    </row>
    <row r="323" spans="1:23" x14ac:dyDescent="0.25">
      <c r="A323" s="346" t="s">
        <v>376</v>
      </c>
      <c r="B323" s="346"/>
      <c r="C323" s="346"/>
      <c r="D323" s="346"/>
      <c r="E323" s="346"/>
      <c r="F323" s="346"/>
      <c r="G323" s="346"/>
      <c r="H323" s="347"/>
      <c r="I323" s="260"/>
      <c r="J323" s="261"/>
      <c r="K323" s="262"/>
      <c r="L323" s="119"/>
      <c r="M323" s="56"/>
      <c r="N323" s="68"/>
      <c r="O323" s="197"/>
      <c r="P323" s="67"/>
      <c r="Q323" s="56"/>
      <c r="R323" s="68"/>
      <c r="S323" s="197"/>
      <c r="T323" s="67"/>
      <c r="U323" s="56"/>
      <c r="V323" s="68"/>
      <c r="W323" s="197"/>
    </row>
    <row r="324" spans="1:23" x14ac:dyDescent="0.25">
      <c r="A324" s="8"/>
      <c r="B324" s="9" t="s">
        <v>377</v>
      </c>
      <c r="C324" s="10" t="s">
        <v>12</v>
      </c>
      <c r="D324" s="9" t="s">
        <v>378</v>
      </c>
      <c r="E324" s="15">
        <v>12478</v>
      </c>
      <c r="F324" s="15">
        <v>9819</v>
      </c>
      <c r="G324" s="21">
        <v>22297</v>
      </c>
      <c r="H324" s="62" t="s">
        <v>13</v>
      </c>
      <c r="I324" s="69">
        <v>12794</v>
      </c>
      <c r="J324" s="75">
        <v>10059</v>
      </c>
      <c r="K324" s="198">
        <v>22853</v>
      </c>
      <c r="L324" s="120">
        <v>7721</v>
      </c>
      <c r="M324" s="15">
        <v>5593</v>
      </c>
      <c r="N324" s="75">
        <v>10674</v>
      </c>
      <c r="O324" s="198">
        <f>SUM(L324:N324)</f>
        <v>23988</v>
      </c>
      <c r="P324" s="69">
        <v>7865</v>
      </c>
      <c r="Q324" s="15">
        <v>5748</v>
      </c>
      <c r="R324" s="75">
        <v>10853</v>
      </c>
      <c r="S324" s="198">
        <f>SUM(P324:R324)</f>
        <v>24466</v>
      </c>
      <c r="T324" s="69">
        <v>7914</v>
      </c>
      <c r="U324" s="15">
        <v>5777</v>
      </c>
      <c r="V324" s="75">
        <v>11060</v>
      </c>
      <c r="W324" s="198">
        <f>T324+U324+V324</f>
        <v>24751</v>
      </c>
    </row>
    <row r="325" spans="1:23" x14ac:dyDescent="0.25">
      <c r="A325" s="8"/>
      <c r="B325" s="9" t="s">
        <v>379</v>
      </c>
      <c r="C325" s="10" t="s">
        <v>12</v>
      </c>
      <c r="D325" s="9" t="s">
        <v>380</v>
      </c>
      <c r="E325" s="15">
        <v>57</v>
      </c>
      <c r="F325" s="22" t="s">
        <v>32</v>
      </c>
      <c r="G325" s="22" t="s">
        <v>32</v>
      </c>
      <c r="H325" s="62" t="s">
        <v>13</v>
      </c>
      <c r="I325" s="69">
        <v>105</v>
      </c>
      <c r="J325" s="75">
        <v>-1</v>
      </c>
      <c r="K325" s="198">
        <v>104</v>
      </c>
      <c r="L325" s="120">
        <v>38</v>
      </c>
      <c r="M325" s="15">
        <v>10</v>
      </c>
      <c r="N325" s="75">
        <v>-15</v>
      </c>
      <c r="O325" s="198">
        <f>SUM(L325:N325)</f>
        <v>33</v>
      </c>
      <c r="P325" s="69">
        <v>45</v>
      </c>
      <c r="Q325" s="15">
        <v>29</v>
      </c>
      <c r="R325" s="75">
        <v>-52</v>
      </c>
      <c r="S325" s="198">
        <v>22</v>
      </c>
      <c r="T325" s="69"/>
      <c r="U325" s="15"/>
      <c r="V325" s="75"/>
      <c r="W325" s="198"/>
    </row>
    <row r="326" spans="1:23" x14ac:dyDescent="0.25">
      <c r="A326" s="8"/>
      <c r="B326" s="9" t="s">
        <v>381</v>
      </c>
      <c r="C326" s="10" t="s">
        <v>12</v>
      </c>
      <c r="D326" s="9" t="s">
        <v>644</v>
      </c>
      <c r="E326" s="15">
        <v>350</v>
      </c>
      <c r="F326" s="22" t="s">
        <v>32</v>
      </c>
      <c r="G326" s="22" t="s">
        <v>32</v>
      </c>
      <c r="H326" s="62" t="s">
        <v>13</v>
      </c>
      <c r="I326" s="69">
        <v>420</v>
      </c>
      <c r="J326" s="75">
        <v>190</v>
      </c>
      <c r="K326" s="198">
        <v>610</v>
      </c>
      <c r="L326" s="120"/>
      <c r="M326" s="15">
        <v>201</v>
      </c>
      <c r="N326" s="75">
        <v>119</v>
      </c>
      <c r="O326" s="198">
        <f>SUM(L326:N326)</f>
        <v>320</v>
      </c>
      <c r="P326" s="69"/>
      <c r="Q326" s="15">
        <v>242</v>
      </c>
      <c r="R326" s="75">
        <v>135</v>
      </c>
      <c r="S326" s="198">
        <v>377</v>
      </c>
      <c r="T326" s="69"/>
      <c r="U326" s="15">
        <v>153</v>
      </c>
      <c r="V326" s="75">
        <v>147</v>
      </c>
      <c r="W326" s="198">
        <v>317</v>
      </c>
    </row>
    <row r="327" spans="1:23" x14ac:dyDescent="0.25">
      <c r="A327" s="8"/>
      <c r="B327" s="9" t="s">
        <v>382</v>
      </c>
      <c r="C327" s="10" t="s">
        <v>12</v>
      </c>
      <c r="D327" s="9" t="s">
        <v>138</v>
      </c>
      <c r="E327" s="15">
        <v>143</v>
      </c>
      <c r="F327" s="15">
        <v>119</v>
      </c>
      <c r="G327" s="21">
        <v>262</v>
      </c>
      <c r="H327" s="62" t="s">
        <v>13</v>
      </c>
      <c r="I327" s="69">
        <v>159</v>
      </c>
      <c r="J327" s="75">
        <v>133</v>
      </c>
      <c r="K327" s="198">
        <v>292</v>
      </c>
      <c r="L327" s="120">
        <v>104</v>
      </c>
      <c r="M327" s="15">
        <v>62</v>
      </c>
      <c r="N327" s="75">
        <v>132</v>
      </c>
      <c r="O327" s="198">
        <v>298</v>
      </c>
      <c r="P327" s="69">
        <v>111</v>
      </c>
      <c r="Q327" s="15">
        <v>67</v>
      </c>
      <c r="R327" s="75">
        <v>139</v>
      </c>
      <c r="S327" s="198">
        <v>317</v>
      </c>
      <c r="T327" s="69"/>
      <c r="U327" s="15"/>
      <c r="V327" s="75"/>
      <c r="W327" s="198"/>
    </row>
    <row r="328" spans="1:23" ht="30.75" customHeight="1" x14ac:dyDescent="0.25">
      <c r="A328" s="8"/>
      <c r="B328" s="9" t="s">
        <v>383</v>
      </c>
      <c r="C328" s="10" t="s">
        <v>12</v>
      </c>
      <c r="D328" s="9" t="s">
        <v>638</v>
      </c>
      <c r="E328" s="15" t="s">
        <v>384</v>
      </c>
      <c r="F328" s="15" t="s">
        <v>385</v>
      </c>
      <c r="G328" s="21">
        <v>8</v>
      </c>
      <c r="H328" s="62" t="s">
        <v>13</v>
      </c>
      <c r="I328" s="69" t="s">
        <v>1078</v>
      </c>
      <c r="J328" s="75">
        <v>0</v>
      </c>
      <c r="K328" s="198">
        <v>9</v>
      </c>
      <c r="L328" s="120"/>
      <c r="M328" s="15" t="s">
        <v>921</v>
      </c>
      <c r="N328" s="75" t="s">
        <v>922</v>
      </c>
      <c r="O328" s="198">
        <v>5</v>
      </c>
      <c r="P328" s="69" t="s">
        <v>921</v>
      </c>
      <c r="Q328" s="15"/>
      <c r="R328" s="75" t="s">
        <v>922</v>
      </c>
      <c r="S328" s="198">
        <v>5</v>
      </c>
      <c r="T328" s="69"/>
      <c r="U328" s="15"/>
      <c r="V328" s="75"/>
      <c r="W328" s="198"/>
    </row>
    <row r="329" spans="1:23" ht="52.8" x14ac:dyDescent="0.25">
      <c r="A329" s="8"/>
      <c r="B329" s="9" t="s">
        <v>386</v>
      </c>
      <c r="C329" s="10" t="s">
        <v>12</v>
      </c>
      <c r="D329" s="9" t="s">
        <v>638</v>
      </c>
      <c r="E329" s="15">
        <v>124</v>
      </c>
      <c r="F329" s="15">
        <v>91</v>
      </c>
      <c r="G329" s="21">
        <v>184</v>
      </c>
      <c r="H329" s="62" t="s">
        <v>13</v>
      </c>
      <c r="I329" s="69">
        <v>342</v>
      </c>
      <c r="J329" s="75">
        <v>205</v>
      </c>
      <c r="K329" s="198">
        <v>547</v>
      </c>
      <c r="L329" s="120"/>
      <c r="M329" s="15"/>
      <c r="N329" s="75"/>
      <c r="O329" s="209"/>
      <c r="P329" s="69">
        <v>173</v>
      </c>
      <c r="Q329" s="15">
        <v>207</v>
      </c>
      <c r="R329" s="75">
        <v>380</v>
      </c>
      <c r="S329" s="198"/>
      <c r="T329" s="69">
        <v>0</v>
      </c>
      <c r="U329" s="15">
        <v>0</v>
      </c>
      <c r="V329" s="75">
        <v>0</v>
      </c>
      <c r="W329" s="198">
        <v>0</v>
      </c>
    </row>
    <row r="330" spans="1:23" ht="26.4" x14ac:dyDescent="0.25">
      <c r="A330" s="8"/>
      <c r="B330" s="9" t="s">
        <v>387</v>
      </c>
      <c r="C330" s="10" t="s">
        <v>12</v>
      </c>
      <c r="D330" s="9" t="s">
        <v>642</v>
      </c>
      <c r="E330" s="15">
        <v>3</v>
      </c>
      <c r="F330" s="15" t="s">
        <v>68</v>
      </c>
      <c r="G330" s="21">
        <v>3</v>
      </c>
      <c r="H330" s="62" t="s">
        <v>13</v>
      </c>
      <c r="I330" s="69">
        <v>3</v>
      </c>
      <c r="J330" s="75">
        <v>0</v>
      </c>
      <c r="K330" s="198">
        <v>3</v>
      </c>
      <c r="L330" s="120"/>
      <c r="M330" s="15">
        <v>0</v>
      </c>
      <c r="N330" s="75">
        <v>0</v>
      </c>
      <c r="O330" s="198">
        <f>M330+N330</f>
        <v>0</v>
      </c>
      <c r="P330" s="69"/>
      <c r="Q330" s="15"/>
      <c r="R330" s="75"/>
      <c r="S330" s="198"/>
      <c r="T330" s="69"/>
      <c r="U330" s="15"/>
      <c r="V330" s="75"/>
      <c r="W330" s="198"/>
    </row>
    <row r="331" spans="1:23" ht="26.4" x14ac:dyDescent="0.25">
      <c r="A331" s="8"/>
      <c r="B331" s="9" t="s">
        <v>388</v>
      </c>
      <c r="C331" s="10" t="s">
        <v>12</v>
      </c>
      <c r="D331" s="9" t="s">
        <v>642</v>
      </c>
      <c r="E331" s="15">
        <v>45</v>
      </c>
      <c r="F331" s="15">
        <v>0</v>
      </c>
      <c r="G331" s="21">
        <v>45</v>
      </c>
      <c r="H331" s="62" t="s">
        <v>13</v>
      </c>
      <c r="I331" s="69">
        <v>0</v>
      </c>
      <c r="J331" s="75">
        <v>0</v>
      </c>
      <c r="K331" s="198">
        <v>0</v>
      </c>
      <c r="L331" s="120"/>
      <c r="M331" s="15">
        <v>0</v>
      </c>
      <c r="N331" s="75">
        <v>0</v>
      </c>
      <c r="O331" s="198">
        <f>M331+N331</f>
        <v>0</v>
      </c>
      <c r="P331" s="69"/>
      <c r="Q331" s="15"/>
      <c r="R331" s="75"/>
      <c r="S331" s="198">
        <v>0</v>
      </c>
      <c r="T331" s="69">
        <v>0</v>
      </c>
      <c r="U331" s="15">
        <v>0</v>
      </c>
      <c r="V331" s="75">
        <v>0</v>
      </c>
      <c r="W331" s="198">
        <v>0</v>
      </c>
    </row>
    <row r="332" spans="1:23" ht="26.4" x14ac:dyDescent="0.25">
      <c r="A332" s="8"/>
      <c r="B332" s="9" t="s">
        <v>389</v>
      </c>
      <c r="C332" s="10" t="s">
        <v>390</v>
      </c>
      <c r="D332" s="9" t="s">
        <v>642</v>
      </c>
      <c r="E332" s="15">
        <v>15</v>
      </c>
      <c r="F332" s="15">
        <v>65</v>
      </c>
      <c r="G332" s="21">
        <v>80</v>
      </c>
      <c r="H332" s="62" t="s">
        <v>13</v>
      </c>
      <c r="I332" s="69">
        <v>21</v>
      </c>
      <c r="J332" s="75">
        <v>64</v>
      </c>
      <c r="K332" s="198">
        <v>85</v>
      </c>
      <c r="L332" s="120"/>
      <c r="M332" s="15"/>
      <c r="N332" s="75"/>
      <c r="O332" s="198">
        <v>90</v>
      </c>
      <c r="P332" s="69"/>
      <c r="Q332" s="15"/>
      <c r="R332" s="75"/>
      <c r="S332" s="198">
        <v>92</v>
      </c>
      <c r="T332" s="69"/>
      <c r="U332" s="15"/>
      <c r="V332" s="75"/>
      <c r="W332" s="198">
        <v>112</v>
      </c>
    </row>
    <row r="333" spans="1:23" ht="26.4" x14ac:dyDescent="0.25">
      <c r="A333" s="8"/>
      <c r="B333" s="9" t="s">
        <v>391</v>
      </c>
      <c r="C333" s="10" t="s">
        <v>12</v>
      </c>
      <c r="D333" s="9" t="s">
        <v>642</v>
      </c>
      <c r="E333" s="15">
        <v>1</v>
      </c>
      <c r="F333" s="15">
        <v>0</v>
      </c>
      <c r="G333" s="21">
        <v>1</v>
      </c>
      <c r="H333" s="62" t="s">
        <v>13</v>
      </c>
      <c r="I333" s="69" t="s">
        <v>1079</v>
      </c>
      <c r="J333" s="75">
        <v>3</v>
      </c>
      <c r="K333" s="198">
        <v>5</v>
      </c>
      <c r="L333" s="120"/>
      <c r="M333" s="15"/>
      <c r="N333" s="75"/>
      <c r="O333" s="198">
        <v>6</v>
      </c>
      <c r="P333" s="69"/>
      <c r="Q333" s="15"/>
      <c r="R333" s="75"/>
      <c r="S333" s="198">
        <v>5</v>
      </c>
      <c r="T333" s="69"/>
      <c r="U333" s="15"/>
      <c r="V333" s="75"/>
      <c r="W333" s="198">
        <v>7</v>
      </c>
    </row>
    <row r="334" spans="1:23" ht="39.6" x14ac:dyDescent="0.25">
      <c r="A334" s="8"/>
      <c r="B334" s="9" t="s">
        <v>392</v>
      </c>
      <c r="C334" s="10" t="s">
        <v>12</v>
      </c>
      <c r="D334" s="9" t="s">
        <v>642</v>
      </c>
      <c r="E334" s="15">
        <v>217</v>
      </c>
      <c r="F334" s="15">
        <v>132</v>
      </c>
      <c r="G334" s="21">
        <v>349</v>
      </c>
      <c r="H334" s="62" t="s">
        <v>13</v>
      </c>
      <c r="I334" s="69">
        <v>180</v>
      </c>
      <c r="J334" s="75">
        <v>167</v>
      </c>
      <c r="K334" s="198">
        <v>347</v>
      </c>
      <c r="L334" s="120"/>
      <c r="M334" s="15"/>
      <c r="N334" s="75"/>
      <c r="O334" s="198">
        <v>410</v>
      </c>
      <c r="P334" s="69"/>
      <c r="Q334" s="15"/>
      <c r="R334" s="75"/>
      <c r="S334" s="198">
        <v>150</v>
      </c>
      <c r="T334" s="69"/>
      <c r="U334" s="15"/>
      <c r="V334" s="75"/>
      <c r="W334" s="198" t="s">
        <v>1113</v>
      </c>
    </row>
    <row r="335" spans="1:23" x14ac:dyDescent="0.25">
      <c r="A335" s="8"/>
      <c r="B335" s="9" t="s">
        <v>393</v>
      </c>
      <c r="C335" s="10" t="s">
        <v>12</v>
      </c>
      <c r="D335" s="9" t="s">
        <v>642</v>
      </c>
      <c r="E335" s="15">
        <v>0</v>
      </c>
      <c r="F335" s="15">
        <v>0</v>
      </c>
      <c r="G335" s="21">
        <v>0</v>
      </c>
      <c r="H335" s="62" t="s">
        <v>13</v>
      </c>
      <c r="I335" s="69">
        <v>0</v>
      </c>
      <c r="J335" s="75">
        <v>0</v>
      </c>
      <c r="K335" s="198">
        <v>0</v>
      </c>
      <c r="L335" s="120"/>
      <c r="M335" s="38">
        <v>0</v>
      </c>
      <c r="N335" s="93">
        <v>0</v>
      </c>
      <c r="O335" s="198">
        <v>0</v>
      </c>
      <c r="P335" s="69"/>
      <c r="Q335" s="38"/>
      <c r="R335" s="93"/>
      <c r="S335" s="198"/>
      <c r="T335" s="69"/>
      <c r="U335" s="38"/>
      <c r="V335" s="93"/>
      <c r="W335" s="198">
        <v>2905</v>
      </c>
    </row>
    <row r="336" spans="1:23" ht="243" customHeight="1" x14ac:dyDescent="0.25">
      <c r="A336" s="8"/>
      <c r="B336" s="9" t="s">
        <v>394</v>
      </c>
      <c r="C336" s="10" t="s">
        <v>188</v>
      </c>
      <c r="D336" s="9" t="s">
        <v>647</v>
      </c>
      <c r="E336" s="32" t="s">
        <v>612</v>
      </c>
      <c r="F336" s="300" t="s">
        <v>611</v>
      </c>
      <c r="G336" s="23"/>
      <c r="H336" s="62" t="s">
        <v>13</v>
      </c>
      <c r="I336" s="69" t="s">
        <v>1080</v>
      </c>
      <c r="J336" s="75" t="s">
        <v>1081</v>
      </c>
      <c r="K336" s="198"/>
      <c r="L336" s="125"/>
      <c r="M336" s="33" t="s">
        <v>880</v>
      </c>
      <c r="N336" s="226" t="s">
        <v>881</v>
      </c>
      <c r="O336" s="199"/>
      <c r="P336" s="79"/>
      <c r="Q336" s="33" t="s">
        <v>1021</v>
      </c>
      <c r="R336" s="226" t="s">
        <v>1022</v>
      </c>
      <c r="S336" s="199"/>
      <c r="T336" s="79"/>
      <c r="U336" s="33" t="s">
        <v>1114</v>
      </c>
      <c r="V336" s="33" t="s">
        <v>1115</v>
      </c>
      <c r="W336" s="199"/>
    </row>
    <row r="337" spans="1:23" x14ac:dyDescent="0.25">
      <c r="A337" s="8"/>
      <c r="B337" s="9" t="s">
        <v>395</v>
      </c>
      <c r="C337" s="10" t="s">
        <v>12</v>
      </c>
      <c r="D337" s="9" t="s">
        <v>647</v>
      </c>
      <c r="E337" s="15">
        <v>41</v>
      </c>
      <c r="F337" s="15">
        <v>45</v>
      </c>
      <c r="G337" s="21">
        <v>86</v>
      </c>
      <c r="H337" s="62" t="s">
        <v>13</v>
      </c>
      <c r="I337" s="69">
        <v>54</v>
      </c>
      <c r="J337" s="75">
        <v>115</v>
      </c>
      <c r="K337" s="198">
        <v>169</v>
      </c>
      <c r="L337" s="120"/>
      <c r="M337" s="15">
        <v>60</v>
      </c>
      <c r="N337" s="75">
        <v>211</v>
      </c>
      <c r="O337" s="198">
        <v>271</v>
      </c>
      <c r="P337" s="69"/>
      <c r="Q337" s="15">
        <v>61</v>
      </c>
      <c r="R337" s="75">
        <v>211</v>
      </c>
      <c r="S337" s="198">
        <v>272</v>
      </c>
      <c r="T337" s="69"/>
      <c r="U337" s="15"/>
      <c r="V337" s="75"/>
      <c r="W337" s="198"/>
    </row>
    <row r="338" spans="1:23" x14ac:dyDescent="0.25">
      <c r="A338" s="8"/>
      <c r="B338" s="9" t="s">
        <v>396</v>
      </c>
      <c r="C338" s="10" t="s">
        <v>12</v>
      </c>
      <c r="D338" s="9" t="s">
        <v>682</v>
      </c>
      <c r="E338" s="15">
        <v>17</v>
      </c>
      <c r="F338" s="15">
        <v>19</v>
      </c>
      <c r="G338" s="21">
        <v>36</v>
      </c>
      <c r="H338" s="62" t="s">
        <v>29</v>
      </c>
      <c r="I338" s="69"/>
      <c r="J338" s="75"/>
      <c r="K338" s="198">
        <v>59</v>
      </c>
      <c r="L338" s="120"/>
      <c r="M338" s="15"/>
      <c r="N338" s="75"/>
      <c r="O338" s="198">
        <v>55</v>
      </c>
      <c r="P338" s="69"/>
      <c r="Q338" s="15"/>
      <c r="R338" s="75"/>
      <c r="S338" s="198">
        <v>57</v>
      </c>
      <c r="T338" s="69"/>
      <c r="U338" s="15"/>
      <c r="V338" s="75"/>
      <c r="W338" s="198" t="s">
        <v>1119</v>
      </c>
    </row>
    <row r="339" spans="1:23" x14ac:dyDescent="0.25">
      <c r="A339" s="8"/>
      <c r="B339" s="9" t="s">
        <v>397</v>
      </c>
      <c r="C339" s="10" t="s">
        <v>12</v>
      </c>
      <c r="D339" s="9" t="s">
        <v>398</v>
      </c>
      <c r="E339" s="15">
        <v>405</v>
      </c>
      <c r="F339" s="15">
        <v>364</v>
      </c>
      <c r="G339" s="21">
        <f>E339+F339</f>
        <v>769</v>
      </c>
      <c r="H339" s="62" t="s">
        <v>29</v>
      </c>
      <c r="I339" s="69">
        <v>460</v>
      </c>
      <c r="J339" s="75">
        <v>366</v>
      </c>
      <c r="K339" s="198">
        <v>826</v>
      </c>
      <c r="L339" s="120"/>
      <c r="M339" s="15">
        <v>425</v>
      </c>
      <c r="N339" s="75">
        <v>318</v>
      </c>
      <c r="O339" s="198">
        <f>M339+N339</f>
        <v>743</v>
      </c>
      <c r="P339" s="69"/>
      <c r="Q339" s="15">
        <v>708</v>
      </c>
      <c r="R339" s="75">
        <v>654</v>
      </c>
      <c r="S339" s="198">
        <v>1362</v>
      </c>
      <c r="T339" s="69"/>
      <c r="U339" s="15">
        <v>665</v>
      </c>
      <c r="V339" s="75">
        <v>698</v>
      </c>
      <c r="W339" s="198">
        <v>1363</v>
      </c>
    </row>
    <row r="340" spans="1:23" ht="26.4" x14ac:dyDescent="0.25">
      <c r="A340" s="8"/>
      <c r="B340" s="297" t="s">
        <v>1023</v>
      </c>
      <c r="C340" s="298"/>
      <c r="D340" s="297" t="s">
        <v>647</v>
      </c>
      <c r="E340" s="15"/>
      <c r="F340" s="15"/>
      <c r="G340" s="21"/>
      <c r="H340" s="62"/>
      <c r="I340" s="69"/>
      <c r="J340" s="75"/>
      <c r="K340" s="198"/>
      <c r="L340" s="120"/>
      <c r="M340" s="15"/>
      <c r="N340" s="75"/>
      <c r="O340" s="198"/>
      <c r="P340" s="69"/>
      <c r="Q340" s="15"/>
      <c r="R340" s="75"/>
      <c r="S340" s="198">
        <v>1626</v>
      </c>
      <c r="T340" s="69"/>
      <c r="U340" s="15"/>
      <c r="V340" s="75"/>
      <c r="W340" s="198">
        <v>6031</v>
      </c>
    </row>
    <row r="341" spans="1:23" ht="26.4" x14ac:dyDescent="0.25">
      <c r="A341" s="8"/>
      <c r="B341" s="297" t="s">
        <v>1024</v>
      </c>
      <c r="C341" s="298"/>
      <c r="D341" s="297" t="s">
        <v>647</v>
      </c>
      <c r="E341" s="15"/>
      <c r="F341" s="15"/>
      <c r="G341" s="21"/>
      <c r="H341" s="62"/>
      <c r="I341" s="69"/>
      <c r="J341" s="75"/>
      <c r="K341" s="198"/>
      <c r="L341" s="120"/>
      <c r="M341" s="15"/>
      <c r="N341" s="75"/>
      <c r="O341" s="198"/>
      <c r="P341" s="69"/>
      <c r="Q341" s="15"/>
      <c r="R341" s="75"/>
      <c r="S341" s="198">
        <v>1199</v>
      </c>
      <c r="T341" s="69"/>
      <c r="U341" s="15"/>
      <c r="V341" s="75"/>
      <c r="W341" s="198">
        <v>1128</v>
      </c>
    </row>
    <row r="342" spans="1:23" ht="26.4" outlineLevel="1" x14ac:dyDescent="0.25">
      <c r="A342" s="8"/>
      <c r="B342" s="24" t="s">
        <v>399</v>
      </c>
      <c r="C342" s="25" t="s">
        <v>20</v>
      </c>
      <c r="D342" s="24" t="s">
        <v>26</v>
      </c>
      <c r="E342" s="12"/>
      <c r="F342" s="12"/>
      <c r="G342" s="23"/>
      <c r="H342" s="63"/>
      <c r="I342" s="259"/>
      <c r="J342" s="72"/>
      <c r="K342" s="199"/>
      <c r="L342" s="121"/>
      <c r="M342" s="12"/>
      <c r="N342" s="221"/>
      <c r="O342" s="199"/>
      <c r="P342" s="71"/>
      <c r="Q342" s="12"/>
      <c r="R342" s="221"/>
      <c r="S342" s="199"/>
      <c r="T342" s="71"/>
      <c r="U342" s="12"/>
      <c r="V342" s="221"/>
      <c r="W342" s="199"/>
    </row>
    <row r="343" spans="1:23" outlineLevel="1" x14ac:dyDescent="0.25">
      <c r="A343" s="8"/>
      <c r="B343" s="26" t="s">
        <v>27</v>
      </c>
      <c r="C343" s="10"/>
      <c r="D343" s="9"/>
      <c r="E343" s="15">
        <v>84</v>
      </c>
      <c r="F343" s="15">
        <v>82.9</v>
      </c>
      <c r="G343" s="21">
        <v>83.6</v>
      </c>
      <c r="H343" s="62" t="s">
        <v>13</v>
      </c>
      <c r="I343" s="69"/>
      <c r="J343" s="75"/>
      <c r="K343" s="198"/>
      <c r="L343" s="120"/>
      <c r="M343" s="15">
        <v>78</v>
      </c>
      <c r="N343" s="75">
        <v>82</v>
      </c>
      <c r="O343" s="198">
        <v>80</v>
      </c>
      <c r="P343" s="69"/>
      <c r="Q343" s="15">
        <v>78</v>
      </c>
      <c r="R343" s="75">
        <v>82</v>
      </c>
      <c r="S343" s="198">
        <v>79</v>
      </c>
      <c r="T343" s="69"/>
      <c r="U343" s="15">
        <v>82</v>
      </c>
      <c r="V343" s="75">
        <v>75</v>
      </c>
      <c r="W343" s="198">
        <v>79</v>
      </c>
    </row>
    <row r="344" spans="1:23" outlineLevel="1" x14ac:dyDescent="0.25">
      <c r="A344" s="8"/>
      <c r="B344" s="26" t="s">
        <v>28</v>
      </c>
      <c r="C344" s="10"/>
      <c r="D344" s="9"/>
      <c r="E344" s="15">
        <v>10.3</v>
      </c>
      <c r="F344" s="15">
        <v>8.6</v>
      </c>
      <c r="G344" s="21">
        <v>9.6999999999999993</v>
      </c>
      <c r="H344" s="62" t="s">
        <v>29</v>
      </c>
      <c r="I344" s="69"/>
      <c r="J344" s="75"/>
      <c r="K344" s="198"/>
      <c r="L344" s="120"/>
      <c r="M344" s="15">
        <v>17</v>
      </c>
      <c r="N344" s="75">
        <v>13</v>
      </c>
      <c r="O344" s="198">
        <v>16</v>
      </c>
      <c r="P344" s="69"/>
      <c r="Q344" s="15">
        <v>17</v>
      </c>
      <c r="R344" s="75">
        <v>13</v>
      </c>
      <c r="S344" s="198">
        <v>16</v>
      </c>
      <c r="T344" s="69"/>
      <c r="U344" s="15">
        <v>12</v>
      </c>
      <c r="V344" s="75">
        <v>14</v>
      </c>
      <c r="W344" s="198">
        <v>13</v>
      </c>
    </row>
    <row r="345" spans="1:23" x14ac:dyDescent="0.25">
      <c r="A345" s="346" t="s">
        <v>874</v>
      </c>
      <c r="B345" s="346"/>
      <c r="C345" s="346"/>
      <c r="D345" s="346"/>
      <c r="E345" s="346"/>
      <c r="F345" s="346"/>
      <c r="G345" s="346"/>
      <c r="H345" s="347"/>
      <c r="I345" s="260"/>
      <c r="J345" s="261"/>
      <c r="K345" s="262"/>
      <c r="L345" s="119"/>
      <c r="M345" s="56"/>
      <c r="N345" s="68"/>
      <c r="O345" s="197"/>
      <c r="P345" s="67"/>
      <c r="Q345" s="56"/>
      <c r="R345" s="68"/>
      <c r="S345" s="197"/>
      <c r="T345" s="67"/>
      <c r="U345" s="56"/>
      <c r="V345" s="68"/>
      <c r="W345" s="197"/>
    </row>
    <row r="346" spans="1:23" ht="26.4" x14ac:dyDescent="0.25">
      <c r="A346" s="8"/>
      <c r="B346" s="9" t="s">
        <v>400</v>
      </c>
      <c r="C346" s="10" t="s">
        <v>12</v>
      </c>
      <c r="D346" s="9" t="s">
        <v>640</v>
      </c>
      <c r="E346" s="15">
        <v>694</v>
      </c>
      <c r="F346" s="15">
        <v>363</v>
      </c>
      <c r="G346" s="21">
        <v>1057</v>
      </c>
      <c r="H346" s="62" t="s">
        <v>13</v>
      </c>
      <c r="I346" s="69">
        <v>1900</v>
      </c>
      <c r="J346" s="75">
        <v>0</v>
      </c>
      <c r="K346" s="198">
        <v>1900</v>
      </c>
      <c r="L346" s="120"/>
      <c r="M346" s="15">
        <v>618</v>
      </c>
      <c r="N346" s="75">
        <v>618</v>
      </c>
      <c r="O346" s="198">
        <v>618</v>
      </c>
      <c r="P346" s="69"/>
      <c r="Q346" s="15" t="s">
        <v>947</v>
      </c>
      <c r="R346" s="75" t="s">
        <v>947</v>
      </c>
      <c r="S346" s="198">
        <v>713</v>
      </c>
      <c r="T346" s="69"/>
      <c r="U346" s="15" t="s">
        <v>1122</v>
      </c>
      <c r="V346" s="75" t="s">
        <v>1122</v>
      </c>
      <c r="W346" s="198">
        <v>3351</v>
      </c>
    </row>
    <row r="347" spans="1:23" ht="26.4" x14ac:dyDescent="0.25">
      <c r="A347" s="8"/>
      <c r="B347" s="9" t="s">
        <v>401</v>
      </c>
      <c r="C347" s="10" t="s">
        <v>12</v>
      </c>
      <c r="D347" s="9" t="s">
        <v>648</v>
      </c>
      <c r="E347" s="12"/>
      <c r="F347" s="12"/>
      <c r="G347" s="23"/>
      <c r="H347" s="63"/>
      <c r="I347" s="259"/>
      <c r="J347" s="72"/>
      <c r="K347" s="199"/>
      <c r="L347" s="121"/>
      <c r="M347" s="12"/>
      <c r="N347" s="221"/>
      <c r="O347" s="199"/>
      <c r="P347" s="71"/>
      <c r="Q347" s="12"/>
      <c r="R347" s="221"/>
      <c r="S347" s="199"/>
      <c r="T347" s="71"/>
      <c r="U347" s="12"/>
      <c r="V347" s="221"/>
      <c r="W347" s="199"/>
    </row>
    <row r="348" spans="1:23" x14ac:dyDescent="0.25">
      <c r="A348" s="8"/>
      <c r="B348" s="13" t="s">
        <v>402</v>
      </c>
      <c r="C348" s="10"/>
      <c r="D348" s="9"/>
      <c r="E348" s="15">
        <v>6</v>
      </c>
      <c r="F348" s="15">
        <v>10</v>
      </c>
      <c r="G348" s="21">
        <v>16</v>
      </c>
      <c r="H348" s="62" t="s">
        <v>13</v>
      </c>
      <c r="I348" s="69">
        <v>5</v>
      </c>
      <c r="J348" s="75">
        <v>3</v>
      </c>
      <c r="K348" s="198">
        <v>8</v>
      </c>
      <c r="L348" s="120"/>
      <c r="M348" s="15">
        <v>9</v>
      </c>
      <c r="N348" s="75">
        <v>9</v>
      </c>
      <c r="O348" s="198">
        <v>9</v>
      </c>
      <c r="P348" s="69"/>
      <c r="Q348" s="15">
        <v>10</v>
      </c>
      <c r="R348" s="75">
        <v>10</v>
      </c>
      <c r="S348" s="198">
        <v>10</v>
      </c>
      <c r="T348" s="69"/>
      <c r="U348" s="15">
        <v>9</v>
      </c>
      <c r="V348" s="75">
        <v>9</v>
      </c>
      <c r="W348" s="198">
        <v>9</v>
      </c>
    </row>
    <row r="349" spans="1:23" x14ac:dyDescent="0.25">
      <c r="A349" s="8"/>
      <c r="B349" s="13" t="s">
        <v>403</v>
      </c>
      <c r="C349" s="10"/>
      <c r="D349" s="9"/>
      <c r="E349" s="15">
        <v>2</v>
      </c>
      <c r="F349" s="15">
        <v>2</v>
      </c>
      <c r="G349" s="21">
        <v>4</v>
      </c>
      <c r="H349" s="62" t="s">
        <v>13</v>
      </c>
      <c r="I349" s="69">
        <v>8</v>
      </c>
      <c r="J349" s="75">
        <v>3</v>
      </c>
      <c r="K349" s="198">
        <v>11</v>
      </c>
      <c r="L349" s="120"/>
      <c r="M349" s="15">
        <v>9</v>
      </c>
      <c r="N349" s="75">
        <v>9</v>
      </c>
      <c r="O349" s="198">
        <v>9</v>
      </c>
      <c r="P349" s="69"/>
      <c r="Q349" s="15">
        <v>20</v>
      </c>
      <c r="R349" s="75">
        <v>20</v>
      </c>
      <c r="S349" s="198">
        <v>20</v>
      </c>
      <c r="T349" s="69"/>
      <c r="U349" s="15">
        <v>21</v>
      </c>
      <c r="V349" s="75">
        <v>21</v>
      </c>
      <c r="W349" s="198">
        <v>21</v>
      </c>
    </row>
    <row r="350" spans="1:23" x14ac:dyDescent="0.25">
      <c r="A350" s="8"/>
      <c r="B350" s="13" t="s">
        <v>404</v>
      </c>
      <c r="C350" s="10"/>
      <c r="D350" s="9"/>
      <c r="E350" s="15">
        <v>6</v>
      </c>
      <c r="F350" s="15">
        <v>2</v>
      </c>
      <c r="G350" s="21">
        <v>8</v>
      </c>
      <c r="H350" s="62" t="s">
        <v>13</v>
      </c>
      <c r="I350" s="69">
        <v>3</v>
      </c>
      <c r="J350" s="75">
        <v>1</v>
      </c>
      <c r="K350" s="198">
        <v>4</v>
      </c>
      <c r="L350" s="120"/>
      <c r="M350" s="15">
        <v>7</v>
      </c>
      <c r="N350" s="75">
        <v>7</v>
      </c>
      <c r="O350" s="198">
        <v>7</v>
      </c>
      <c r="P350" s="69"/>
      <c r="Q350" s="15" t="s">
        <v>948</v>
      </c>
      <c r="R350" s="75">
        <v>24</v>
      </c>
      <c r="S350" s="198">
        <v>24</v>
      </c>
      <c r="T350" s="69"/>
      <c r="U350" s="15">
        <v>29</v>
      </c>
      <c r="V350" s="75">
        <v>24</v>
      </c>
      <c r="W350" s="198">
        <v>29</v>
      </c>
    </row>
    <row r="351" spans="1:23" x14ac:dyDescent="0.25">
      <c r="A351" s="8"/>
      <c r="B351" s="13" t="s">
        <v>405</v>
      </c>
      <c r="C351" s="10"/>
      <c r="D351" s="9"/>
      <c r="E351" s="15">
        <v>5</v>
      </c>
      <c r="F351" s="15">
        <v>5</v>
      </c>
      <c r="G351" s="21">
        <v>10</v>
      </c>
      <c r="H351" s="62" t="s">
        <v>13</v>
      </c>
      <c r="I351" s="69"/>
      <c r="J351" s="75"/>
      <c r="K351" s="198">
        <v>0</v>
      </c>
      <c r="L351" s="120"/>
      <c r="M351" s="15">
        <v>1</v>
      </c>
      <c r="N351" s="75">
        <v>1</v>
      </c>
      <c r="O351" s="198">
        <v>1</v>
      </c>
      <c r="P351" s="69"/>
      <c r="Q351" s="15">
        <v>1</v>
      </c>
      <c r="R351" s="75">
        <v>1</v>
      </c>
      <c r="S351" s="198">
        <v>1</v>
      </c>
      <c r="T351" s="69"/>
      <c r="U351" s="15">
        <v>3</v>
      </c>
      <c r="V351" s="75">
        <v>3</v>
      </c>
      <c r="W351" s="198">
        <v>3</v>
      </c>
    </row>
    <row r="352" spans="1:23" x14ac:dyDescent="0.25">
      <c r="A352" s="8"/>
      <c r="B352" s="13" t="s">
        <v>406</v>
      </c>
      <c r="C352" s="10"/>
      <c r="D352" s="9"/>
      <c r="E352" s="15">
        <v>0</v>
      </c>
      <c r="F352" s="15">
        <v>0</v>
      </c>
      <c r="G352" s="21">
        <v>0</v>
      </c>
      <c r="H352" s="62" t="s">
        <v>13</v>
      </c>
      <c r="I352" s="69">
        <v>0</v>
      </c>
      <c r="J352" s="75">
        <v>0</v>
      </c>
      <c r="K352" s="198">
        <v>0</v>
      </c>
      <c r="L352" s="120"/>
      <c r="M352" s="15">
        <v>0</v>
      </c>
      <c r="N352" s="75">
        <v>0</v>
      </c>
      <c r="O352" s="198">
        <v>0</v>
      </c>
      <c r="P352" s="69"/>
      <c r="Q352" s="15">
        <v>0</v>
      </c>
      <c r="R352" s="75">
        <v>0</v>
      </c>
      <c r="S352" s="198">
        <v>0</v>
      </c>
      <c r="T352" s="69"/>
      <c r="U352" s="15">
        <v>0</v>
      </c>
      <c r="V352" s="75">
        <v>0</v>
      </c>
      <c r="W352" s="198">
        <v>0</v>
      </c>
    </row>
    <row r="353" spans="1:23" x14ac:dyDescent="0.25">
      <c r="A353" s="8"/>
      <c r="B353" s="13" t="s">
        <v>407</v>
      </c>
      <c r="C353" s="10"/>
      <c r="D353" s="9"/>
      <c r="E353" s="22" t="s">
        <v>32</v>
      </c>
      <c r="F353" s="22" t="s">
        <v>32</v>
      </c>
      <c r="G353" s="22" t="s">
        <v>32</v>
      </c>
      <c r="H353" s="62" t="s">
        <v>13</v>
      </c>
      <c r="I353" s="69" t="s">
        <v>32</v>
      </c>
      <c r="J353" s="75" t="s">
        <v>32</v>
      </c>
      <c r="K353" s="198" t="s">
        <v>32</v>
      </c>
      <c r="L353" s="122"/>
      <c r="M353" s="22">
        <v>0</v>
      </c>
      <c r="N353" s="74">
        <v>0</v>
      </c>
      <c r="O353" s="200">
        <v>0</v>
      </c>
      <c r="P353" s="73"/>
      <c r="Q353" s="22"/>
      <c r="R353" s="74"/>
      <c r="S353" s="200"/>
      <c r="T353" s="73"/>
      <c r="U353" s="22"/>
      <c r="V353" s="74"/>
      <c r="W353" s="200"/>
    </row>
    <row r="354" spans="1:23" ht="26.4" x14ac:dyDescent="0.25">
      <c r="A354" s="8"/>
      <c r="B354" s="9" t="s">
        <v>408</v>
      </c>
      <c r="C354" s="10" t="s">
        <v>12</v>
      </c>
      <c r="D354" s="9" t="s">
        <v>717</v>
      </c>
      <c r="E354" s="15" t="s">
        <v>409</v>
      </c>
      <c r="F354" s="15" t="s">
        <v>410</v>
      </c>
      <c r="G354" s="21">
        <v>2</v>
      </c>
      <c r="H354" s="62" t="s">
        <v>13</v>
      </c>
      <c r="I354" s="69">
        <v>0</v>
      </c>
      <c r="J354" s="75">
        <v>1</v>
      </c>
      <c r="K354" s="198">
        <v>1</v>
      </c>
      <c r="L354" s="120"/>
      <c r="M354" s="15">
        <v>0</v>
      </c>
      <c r="N354" s="75">
        <v>0</v>
      </c>
      <c r="O354" s="198">
        <v>0</v>
      </c>
      <c r="P354" s="69"/>
      <c r="Q354" s="15"/>
      <c r="R354" s="75"/>
      <c r="S354" s="198">
        <v>0</v>
      </c>
      <c r="T354" s="69"/>
      <c r="U354" s="15"/>
      <c r="V354" s="75"/>
      <c r="W354" s="198"/>
    </row>
    <row r="355" spans="1:23" ht="26.4" x14ac:dyDescent="0.25">
      <c r="A355" s="8"/>
      <c r="B355" s="9" t="s">
        <v>411</v>
      </c>
      <c r="C355" s="10" t="s">
        <v>12</v>
      </c>
      <c r="D355" s="9" t="s">
        <v>717</v>
      </c>
      <c r="E355" s="22" t="s">
        <v>32</v>
      </c>
      <c r="F355" s="22" t="s">
        <v>32</v>
      </c>
      <c r="G355" s="22" t="s">
        <v>32</v>
      </c>
      <c r="H355" s="62" t="s">
        <v>13</v>
      </c>
      <c r="I355" s="69">
        <v>0</v>
      </c>
      <c r="J355" s="75">
        <v>0</v>
      </c>
      <c r="K355" s="198">
        <v>0</v>
      </c>
      <c r="L355" s="120"/>
      <c r="M355" s="15">
        <v>0</v>
      </c>
      <c r="N355" s="75">
        <v>0</v>
      </c>
      <c r="O355" s="198">
        <v>0</v>
      </c>
      <c r="P355" s="69"/>
      <c r="Q355" s="15"/>
      <c r="R355" s="75"/>
      <c r="S355" s="198">
        <v>0</v>
      </c>
      <c r="T355" s="69"/>
      <c r="U355" s="15"/>
      <c r="V355" s="75"/>
      <c r="W355" s="198"/>
    </row>
    <row r="356" spans="1:23" outlineLevel="1" x14ac:dyDescent="0.25">
      <c r="A356" s="8"/>
      <c r="B356" s="24" t="s">
        <v>412</v>
      </c>
      <c r="C356" s="25" t="s">
        <v>20</v>
      </c>
      <c r="D356" s="24" t="s">
        <v>26</v>
      </c>
      <c r="E356" s="12"/>
      <c r="F356" s="12"/>
      <c r="G356" s="23"/>
      <c r="H356" s="63"/>
      <c r="I356" s="259"/>
      <c r="J356" s="72"/>
      <c r="K356" s="199"/>
      <c r="L356" s="121"/>
      <c r="M356" s="12"/>
      <c r="N356" s="221"/>
      <c r="O356" s="199"/>
      <c r="P356" s="71"/>
      <c r="Q356" s="12"/>
      <c r="R356" s="221"/>
      <c r="S356" s="199"/>
      <c r="T356" s="71"/>
      <c r="U356" s="12"/>
      <c r="V356" s="221"/>
      <c r="W356" s="199"/>
    </row>
    <row r="357" spans="1:23" outlineLevel="1" x14ac:dyDescent="0.25">
      <c r="A357" s="8"/>
      <c r="B357" s="26" t="s">
        <v>27</v>
      </c>
      <c r="C357" s="10"/>
      <c r="D357" s="9"/>
      <c r="E357" s="15">
        <v>85.2</v>
      </c>
      <c r="F357" s="15">
        <v>62.3</v>
      </c>
      <c r="G357" s="21">
        <v>76.8</v>
      </c>
      <c r="H357" s="62" t="s">
        <v>13</v>
      </c>
      <c r="I357" s="69"/>
      <c r="J357" s="75"/>
      <c r="K357" s="198"/>
      <c r="L357" s="120"/>
      <c r="M357" s="15">
        <v>81</v>
      </c>
      <c r="N357" s="75">
        <v>52</v>
      </c>
      <c r="O357" s="198">
        <v>71</v>
      </c>
      <c r="P357" s="69"/>
      <c r="Q357" s="15">
        <v>81</v>
      </c>
      <c r="R357" s="75">
        <v>52</v>
      </c>
      <c r="S357" s="198">
        <v>71</v>
      </c>
      <c r="T357" s="69"/>
      <c r="U357" s="15"/>
      <c r="V357" s="75"/>
      <c r="W357" s="198"/>
    </row>
    <row r="358" spans="1:23" outlineLevel="1" x14ac:dyDescent="0.25">
      <c r="A358" s="8"/>
      <c r="B358" s="26" t="s">
        <v>28</v>
      </c>
      <c r="C358" s="10"/>
      <c r="D358" s="9"/>
      <c r="E358" s="15">
        <v>11.8</v>
      </c>
      <c r="F358" s="15">
        <v>32.5</v>
      </c>
      <c r="G358" s="21">
        <v>19.399999999999999</v>
      </c>
      <c r="H358" s="62" t="s">
        <v>29</v>
      </c>
      <c r="I358" s="69"/>
      <c r="J358" s="75"/>
      <c r="K358" s="198"/>
      <c r="L358" s="120"/>
      <c r="M358" s="15">
        <v>17</v>
      </c>
      <c r="N358" s="75">
        <v>40</v>
      </c>
      <c r="O358" s="198">
        <v>25</v>
      </c>
      <c r="P358" s="69"/>
      <c r="Q358" s="15">
        <v>17</v>
      </c>
      <c r="R358" s="75">
        <v>40</v>
      </c>
      <c r="S358" s="198">
        <v>25</v>
      </c>
      <c r="T358" s="69"/>
      <c r="U358" s="15"/>
      <c r="V358" s="75"/>
      <c r="W358" s="198"/>
    </row>
    <row r="359" spans="1:23" ht="26.4" outlineLevel="1" x14ac:dyDescent="0.25">
      <c r="A359" s="8"/>
      <c r="B359" s="24" t="s">
        <v>413</v>
      </c>
      <c r="C359" s="25" t="s">
        <v>20</v>
      </c>
      <c r="D359" s="24" t="s">
        <v>26</v>
      </c>
      <c r="E359" s="12"/>
      <c r="F359" s="12"/>
      <c r="G359" s="23"/>
      <c r="H359" s="63"/>
      <c r="I359" s="259"/>
      <c r="J359" s="72"/>
      <c r="K359" s="199"/>
      <c r="L359" s="121"/>
      <c r="M359" s="12"/>
      <c r="N359" s="221"/>
      <c r="O359" s="199"/>
      <c r="P359" s="71"/>
      <c r="Q359" s="12"/>
      <c r="R359" s="221"/>
      <c r="S359" s="199"/>
      <c r="T359" s="71"/>
      <c r="U359" s="12"/>
      <c r="V359" s="221"/>
      <c r="W359" s="199"/>
    </row>
    <row r="360" spans="1:23" outlineLevel="1" x14ac:dyDescent="0.25">
      <c r="A360" s="8"/>
      <c r="B360" s="26" t="s">
        <v>27</v>
      </c>
      <c r="C360" s="10"/>
      <c r="D360" s="9"/>
      <c r="E360" s="15">
        <v>79.900000000000006</v>
      </c>
      <c r="F360" s="15">
        <v>67.900000000000006</v>
      </c>
      <c r="G360" s="21">
        <v>75.5</v>
      </c>
      <c r="H360" s="62" t="s">
        <v>13</v>
      </c>
      <c r="I360" s="69"/>
      <c r="J360" s="75"/>
      <c r="K360" s="198"/>
      <c r="L360" s="120"/>
      <c r="M360" s="15">
        <v>67</v>
      </c>
      <c r="N360" s="75">
        <v>61</v>
      </c>
      <c r="O360" s="198">
        <v>65</v>
      </c>
      <c r="P360" s="69"/>
      <c r="Q360" s="15">
        <v>67</v>
      </c>
      <c r="R360" s="75">
        <v>61</v>
      </c>
      <c r="S360" s="198">
        <v>64</v>
      </c>
      <c r="T360" s="69"/>
      <c r="U360" s="15"/>
      <c r="V360" s="75"/>
      <c r="W360" s="198"/>
    </row>
    <row r="361" spans="1:23" outlineLevel="1" x14ac:dyDescent="0.25">
      <c r="A361" s="8"/>
      <c r="B361" s="26" t="s">
        <v>28</v>
      </c>
      <c r="C361" s="10"/>
      <c r="D361" s="9"/>
      <c r="E361" s="15">
        <v>16.3</v>
      </c>
      <c r="F361" s="15">
        <v>26.3</v>
      </c>
      <c r="G361" s="21">
        <v>20</v>
      </c>
      <c r="H361" s="62" t="s">
        <v>29</v>
      </c>
      <c r="I361" s="69"/>
      <c r="J361" s="75"/>
      <c r="K361" s="198"/>
      <c r="L361" s="120"/>
      <c r="M361" s="15">
        <v>26</v>
      </c>
      <c r="N361" s="75">
        <v>33</v>
      </c>
      <c r="O361" s="198">
        <v>29</v>
      </c>
      <c r="P361" s="69"/>
      <c r="Q361" s="15">
        <v>26</v>
      </c>
      <c r="R361" s="75">
        <v>33</v>
      </c>
      <c r="S361" s="198">
        <v>29</v>
      </c>
      <c r="T361" s="69"/>
      <c r="U361" s="15"/>
      <c r="V361" s="75"/>
      <c r="W361" s="198"/>
    </row>
    <row r="362" spans="1:23" ht="26.4" outlineLevel="1" x14ac:dyDescent="0.25">
      <c r="A362" s="8"/>
      <c r="B362" s="24" t="s">
        <v>414</v>
      </c>
      <c r="C362" s="25" t="s">
        <v>20</v>
      </c>
      <c r="D362" s="24" t="s">
        <v>26</v>
      </c>
      <c r="E362" s="12"/>
      <c r="F362" s="12"/>
      <c r="G362" s="23"/>
      <c r="H362" s="63"/>
      <c r="I362" s="259"/>
      <c r="J362" s="72"/>
      <c r="K362" s="199"/>
      <c r="L362" s="121"/>
      <c r="M362" s="12"/>
      <c r="N362" s="221"/>
      <c r="O362" s="199"/>
      <c r="P362" s="71"/>
      <c r="Q362" s="12"/>
      <c r="R362" s="221"/>
      <c r="S362" s="199"/>
      <c r="T362" s="71"/>
      <c r="U362" s="12"/>
      <c r="V362" s="221"/>
      <c r="W362" s="199"/>
    </row>
    <row r="363" spans="1:23" outlineLevel="1" x14ac:dyDescent="0.25">
      <c r="A363" s="8"/>
      <c r="B363" s="26" t="s">
        <v>27</v>
      </c>
      <c r="C363" s="10"/>
      <c r="D363" s="9"/>
      <c r="E363" s="15">
        <v>69.8</v>
      </c>
      <c r="F363" s="15">
        <v>64.2</v>
      </c>
      <c r="G363" s="21">
        <v>67.7</v>
      </c>
      <c r="H363" s="62" t="s">
        <v>13</v>
      </c>
      <c r="I363" s="69"/>
      <c r="J363" s="75"/>
      <c r="K363" s="198"/>
      <c r="L363" s="120"/>
      <c r="M363" s="15">
        <v>62</v>
      </c>
      <c r="N363" s="75">
        <v>52</v>
      </c>
      <c r="O363" s="198">
        <v>58</v>
      </c>
      <c r="P363" s="69"/>
      <c r="Q363" s="15">
        <v>62</v>
      </c>
      <c r="R363" s="75">
        <v>52</v>
      </c>
      <c r="S363" s="198">
        <v>58</v>
      </c>
      <c r="T363" s="69"/>
      <c r="U363" s="15">
        <v>66</v>
      </c>
      <c r="V363" s="75">
        <v>59</v>
      </c>
      <c r="W363" s="198">
        <v>64</v>
      </c>
    </row>
    <row r="364" spans="1:23" outlineLevel="1" x14ac:dyDescent="0.25">
      <c r="A364" s="8"/>
      <c r="B364" s="26" t="s">
        <v>28</v>
      </c>
      <c r="C364" s="10"/>
      <c r="D364" s="9"/>
      <c r="E364" s="15">
        <v>26.3</v>
      </c>
      <c r="F364" s="15">
        <v>32.200000000000003</v>
      </c>
      <c r="G364" s="21">
        <v>28.5</v>
      </c>
      <c r="H364" s="62" t="s">
        <v>29</v>
      </c>
      <c r="I364" s="69"/>
      <c r="J364" s="75"/>
      <c r="K364" s="198"/>
      <c r="L364" s="120"/>
      <c r="M364" s="15">
        <v>33</v>
      </c>
      <c r="N364" s="75">
        <v>42</v>
      </c>
      <c r="O364" s="198">
        <v>36</v>
      </c>
      <c r="P364" s="69"/>
      <c r="Q364" s="15">
        <v>33</v>
      </c>
      <c r="R364" s="75">
        <v>42</v>
      </c>
      <c r="S364" s="198">
        <v>36</v>
      </c>
      <c r="T364" s="69"/>
      <c r="U364" s="15">
        <v>26</v>
      </c>
      <c r="V364" s="75">
        <v>27</v>
      </c>
      <c r="W364" s="198">
        <v>26</v>
      </c>
    </row>
    <row r="365" spans="1:23" ht="39.6" outlineLevel="1" x14ac:dyDescent="0.25">
      <c r="A365" s="8"/>
      <c r="B365" s="24" t="s">
        <v>415</v>
      </c>
      <c r="C365" s="25" t="s">
        <v>20</v>
      </c>
      <c r="D365" s="24" t="s">
        <v>26</v>
      </c>
      <c r="E365" s="12"/>
      <c r="F365" s="12"/>
      <c r="G365" s="23"/>
      <c r="H365" s="63"/>
      <c r="I365" s="259"/>
      <c r="J365" s="72"/>
      <c r="K365" s="199"/>
      <c r="L365" s="121"/>
      <c r="M365" s="12"/>
      <c r="N365" s="221"/>
      <c r="O365" s="199"/>
      <c r="P365" s="71"/>
      <c r="Q365" s="12"/>
      <c r="R365" s="221"/>
      <c r="S365" s="199"/>
      <c r="T365" s="71"/>
      <c r="U365" s="12"/>
      <c r="V365" s="221"/>
      <c r="W365" s="199"/>
    </row>
    <row r="366" spans="1:23" outlineLevel="1" x14ac:dyDescent="0.25">
      <c r="A366" s="8"/>
      <c r="B366" s="26" t="s">
        <v>27</v>
      </c>
      <c r="C366" s="10"/>
      <c r="D366" s="9"/>
      <c r="E366" s="15">
        <v>43</v>
      </c>
      <c r="F366" s="15">
        <v>34.5</v>
      </c>
      <c r="G366" s="21">
        <v>39.799999999999997</v>
      </c>
      <c r="H366" s="62" t="s">
        <v>13</v>
      </c>
      <c r="I366" s="69"/>
      <c r="J366" s="75"/>
      <c r="K366" s="198"/>
      <c r="L366" s="120"/>
      <c r="M366" s="15">
        <v>44</v>
      </c>
      <c r="N366" s="75">
        <v>34</v>
      </c>
      <c r="O366" s="198">
        <v>40</v>
      </c>
      <c r="P366" s="69"/>
      <c r="Q366" s="15">
        <v>44</v>
      </c>
      <c r="R366" s="75">
        <v>34</v>
      </c>
      <c r="S366" s="198">
        <v>40</v>
      </c>
      <c r="T366" s="69"/>
      <c r="U366" s="15"/>
      <c r="V366" s="75"/>
      <c r="W366" s="198"/>
    </row>
    <row r="367" spans="1:23" outlineLevel="1" x14ac:dyDescent="0.25">
      <c r="A367" s="8"/>
      <c r="B367" s="26" t="s">
        <v>28</v>
      </c>
      <c r="C367" s="10"/>
      <c r="D367" s="9"/>
      <c r="E367" s="15">
        <v>27.8</v>
      </c>
      <c r="F367" s="15">
        <v>37.9</v>
      </c>
      <c r="G367" s="21">
        <v>31.6</v>
      </c>
      <c r="H367" s="62" t="s">
        <v>29</v>
      </c>
      <c r="I367" s="69"/>
      <c r="J367" s="75"/>
      <c r="K367" s="198"/>
      <c r="L367" s="120"/>
      <c r="M367" s="15">
        <v>28</v>
      </c>
      <c r="N367" s="75">
        <v>37</v>
      </c>
      <c r="O367" s="198">
        <v>32</v>
      </c>
      <c r="P367" s="69"/>
      <c r="Q367" s="15">
        <v>28</v>
      </c>
      <c r="R367" s="75">
        <v>37</v>
      </c>
      <c r="S367" s="198">
        <v>32</v>
      </c>
      <c r="T367" s="69"/>
      <c r="U367" s="15"/>
      <c r="V367" s="75"/>
      <c r="W367" s="198"/>
    </row>
    <row r="368" spans="1:23" ht="39.6" outlineLevel="1" x14ac:dyDescent="0.25">
      <c r="A368" s="8"/>
      <c r="B368" s="24" t="s">
        <v>937</v>
      </c>
      <c r="C368" s="25" t="s">
        <v>20</v>
      </c>
      <c r="D368" s="24" t="s">
        <v>26</v>
      </c>
      <c r="E368" s="15"/>
      <c r="F368" s="15"/>
      <c r="G368" s="21"/>
      <c r="H368" s="62"/>
      <c r="I368" s="69"/>
      <c r="J368" s="75"/>
      <c r="K368" s="198"/>
      <c r="L368" s="120"/>
      <c r="M368" s="15"/>
      <c r="N368" s="75"/>
      <c r="O368" s="198"/>
      <c r="P368" s="69"/>
      <c r="Q368" s="15"/>
      <c r="R368" s="75"/>
      <c r="S368" s="198"/>
      <c r="T368" s="69"/>
      <c r="U368" s="15"/>
      <c r="V368" s="75"/>
      <c r="W368" s="198"/>
    </row>
    <row r="369" spans="1:24" outlineLevel="1" x14ac:dyDescent="0.25">
      <c r="A369" s="8"/>
      <c r="B369" s="26" t="s">
        <v>27</v>
      </c>
      <c r="C369" s="10"/>
      <c r="D369" s="9"/>
      <c r="E369" s="15"/>
      <c r="F369" s="15"/>
      <c r="G369" s="21"/>
      <c r="H369" s="62"/>
      <c r="I369" s="69"/>
      <c r="J369" s="75"/>
      <c r="K369" s="198"/>
      <c r="L369" s="120"/>
      <c r="M369" s="15">
        <v>47</v>
      </c>
      <c r="N369" s="75">
        <v>33</v>
      </c>
      <c r="O369" s="198">
        <v>42</v>
      </c>
      <c r="P369" s="69"/>
      <c r="Q369" s="15">
        <v>47</v>
      </c>
      <c r="R369" s="75">
        <v>33</v>
      </c>
      <c r="S369" s="198">
        <v>42</v>
      </c>
      <c r="T369" s="69"/>
      <c r="U369" s="15">
        <v>46</v>
      </c>
      <c r="V369" s="75">
        <v>32</v>
      </c>
      <c r="W369" s="198">
        <v>41</v>
      </c>
    </row>
    <row r="370" spans="1:24" outlineLevel="1" x14ac:dyDescent="0.25">
      <c r="A370" s="8"/>
      <c r="B370" s="26" t="s">
        <v>28</v>
      </c>
      <c r="C370" s="10"/>
      <c r="D370" s="9"/>
      <c r="E370" s="15"/>
      <c r="F370" s="15"/>
      <c r="G370" s="21"/>
      <c r="H370" s="62"/>
      <c r="I370" s="69"/>
      <c r="J370" s="75"/>
      <c r="K370" s="198"/>
      <c r="L370" s="120"/>
      <c r="M370" s="15">
        <v>29</v>
      </c>
      <c r="N370" s="75">
        <v>41</v>
      </c>
      <c r="O370" s="198">
        <v>33</v>
      </c>
      <c r="P370" s="69"/>
      <c r="Q370" s="15">
        <v>29</v>
      </c>
      <c r="R370" s="75">
        <v>41</v>
      </c>
      <c r="S370" s="198">
        <v>33</v>
      </c>
      <c r="T370" s="69"/>
      <c r="U370" s="15">
        <v>30</v>
      </c>
      <c r="V370" s="75">
        <v>39</v>
      </c>
      <c r="W370" s="198">
        <v>33</v>
      </c>
    </row>
    <row r="371" spans="1:24" x14ac:dyDescent="0.25">
      <c r="A371" s="346" t="s">
        <v>416</v>
      </c>
      <c r="B371" s="346"/>
      <c r="C371" s="346"/>
      <c r="D371" s="346"/>
      <c r="E371" s="346"/>
      <c r="F371" s="346"/>
      <c r="G371" s="346"/>
      <c r="H371" s="347"/>
      <c r="I371" s="260"/>
      <c r="J371" s="261"/>
      <c r="K371" s="262"/>
      <c r="L371" s="119"/>
      <c r="M371" s="56"/>
      <c r="N371" s="68"/>
      <c r="O371" s="197"/>
      <c r="P371" s="67"/>
      <c r="Q371" s="56"/>
      <c r="R371" s="68"/>
      <c r="S371" s="197"/>
      <c r="T371" s="67"/>
      <c r="U371" s="56"/>
      <c r="V371" s="68"/>
      <c r="W371" s="197"/>
    </row>
    <row r="372" spans="1:24" ht="237.6" x14ac:dyDescent="0.25">
      <c r="A372" s="8"/>
      <c r="B372" s="9" t="s">
        <v>417</v>
      </c>
      <c r="C372" s="10" t="s">
        <v>418</v>
      </c>
      <c r="D372" s="9" t="s">
        <v>683</v>
      </c>
      <c r="E372" s="15" t="s">
        <v>419</v>
      </c>
      <c r="F372" s="15" t="s">
        <v>420</v>
      </c>
      <c r="G372" s="21">
        <v>9</v>
      </c>
      <c r="H372" s="62" t="s">
        <v>13</v>
      </c>
      <c r="I372" s="69" t="s">
        <v>1082</v>
      </c>
      <c r="J372" s="75" t="s">
        <v>658</v>
      </c>
      <c r="K372" s="198">
        <v>8</v>
      </c>
      <c r="L372" s="121"/>
      <c r="M372" s="12" t="s">
        <v>920</v>
      </c>
      <c r="N372" s="221" t="s">
        <v>658</v>
      </c>
      <c r="O372" s="198">
        <v>11</v>
      </c>
      <c r="P372" s="71"/>
      <c r="Q372" s="12"/>
      <c r="R372" s="221"/>
      <c r="S372" s="198" t="s">
        <v>1015</v>
      </c>
      <c r="T372" s="71"/>
      <c r="U372" s="12"/>
      <c r="V372" s="221"/>
      <c r="W372" s="198" t="s">
        <v>1118</v>
      </c>
    </row>
    <row r="373" spans="1:24" ht="63" customHeight="1" x14ac:dyDescent="0.25">
      <c r="A373" s="8"/>
      <c r="B373" s="9" t="s">
        <v>421</v>
      </c>
      <c r="C373" s="10" t="s">
        <v>418</v>
      </c>
      <c r="D373" s="9" t="s">
        <v>683</v>
      </c>
      <c r="E373" s="15">
        <v>0</v>
      </c>
      <c r="F373" s="15" t="s">
        <v>422</v>
      </c>
      <c r="G373" s="21">
        <v>2</v>
      </c>
      <c r="H373" s="62" t="s">
        <v>13</v>
      </c>
      <c r="I373" s="69" t="s">
        <v>1083</v>
      </c>
      <c r="J373" s="75" t="s">
        <v>422</v>
      </c>
      <c r="K373" s="198">
        <v>2</v>
      </c>
      <c r="L373" s="120"/>
      <c r="M373" s="15"/>
      <c r="N373" s="75"/>
      <c r="O373" s="198" t="s">
        <v>883</v>
      </c>
      <c r="P373" s="69"/>
      <c r="Q373" s="15"/>
      <c r="R373" s="75"/>
      <c r="S373" s="198"/>
      <c r="T373" s="69"/>
      <c r="U373" s="15">
        <v>1</v>
      </c>
      <c r="V373" s="75"/>
      <c r="W373" s="198"/>
      <c r="X373" s="53" t="s">
        <v>1157</v>
      </c>
    </row>
    <row r="374" spans="1:24" ht="79.2" x14ac:dyDescent="0.25">
      <c r="A374" s="8"/>
      <c r="B374" s="9" t="s">
        <v>423</v>
      </c>
      <c r="C374" s="10" t="s">
        <v>418</v>
      </c>
      <c r="D374" s="9" t="s">
        <v>683</v>
      </c>
      <c r="E374" s="15" t="s">
        <v>424</v>
      </c>
      <c r="F374" s="22" t="s">
        <v>32</v>
      </c>
      <c r="G374" s="21">
        <v>3</v>
      </c>
      <c r="H374" s="62" t="s">
        <v>13</v>
      </c>
      <c r="I374" s="69" t="s">
        <v>424</v>
      </c>
      <c r="J374" s="75" t="s">
        <v>32</v>
      </c>
      <c r="K374" s="198">
        <v>3</v>
      </c>
      <c r="L374" s="120"/>
      <c r="M374" s="15"/>
      <c r="N374" s="74"/>
      <c r="O374" s="198" t="s">
        <v>886</v>
      </c>
      <c r="P374" s="69"/>
      <c r="Q374" s="15"/>
      <c r="R374" s="74"/>
      <c r="S374" s="198" t="s">
        <v>1016</v>
      </c>
      <c r="T374" s="69"/>
      <c r="U374" s="15"/>
      <c r="V374" s="74"/>
      <c r="W374" s="198"/>
    </row>
    <row r="375" spans="1:24" ht="132" x14ac:dyDescent="0.25">
      <c r="A375" s="8"/>
      <c r="B375" s="9" t="s">
        <v>425</v>
      </c>
      <c r="C375" s="10" t="s">
        <v>418</v>
      </c>
      <c r="D375" s="9" t="s">
        <v>683</v>
      </c>
      <c r="E375" s="15" t="s">
        <v>882</v>
      </c>
      <c r="F375" s="15" t="s">
        <v>426</v>
      </c>
      <c r="G375" s="21">
        <v>6</v>
      </c>
      <c r="H375" s="62" t="s">
        <v>13</v>
      </c>
      <c r="I375" s="69" t="s">
        <v>1084</v>
      </c>
      <c r="J375" s="75" t="s">
        <v>426</v>
      </c>
      <c r="K375" s="198">
        <v>5</v>
      </c>
      <c r="L375" s="120"/>
      <c r="M375" s="15"/>
      <c r="N375" s="75"/>
      <c r="O375" s="198" t="s">
        <v>888</v>
      </c>
      <c r="P375" s="69"/>
      <c r="Q375" s="15" t="s">
        <v>943</v>
      </c>
      <c r="R375" s="75" t="s">
        <v>942</v>
      </c>
      <c r="S375" s="198" t="s">
        <v>1017</v>
      </c>
      <c r="T375" s="69"/>
      <c r="U375" s="15"/>
      <c r="V375" s="75"/>
      <c r="W375" s="198"/>
    </row>
    <row r="376" spans="1:24" ht="343.2" x14ac:dyDescent="0.25">
      <c r="A376" s="8"/>
      <c r="B376" s="9" t="s">
        <v>427</v>
      </c>
      <c r="C376" s="10" t="s">
        <v>418</v>
      </c>
      <c r="D376" s="9" t="s">
        <v>683</v>
      </c>
      <c r="E376" s="15" t="s">
        <v>428</v>
      </c>
      <c r="F376" s="22" t="s">
        <v>32</v>
      </c>
      <c r="G376" s="21">
        <v>2</v>
      </c>
      <c r="H376" s="62" t="s">
        <v>13</v>
      </c>
      <c r="I376" s="69" t="s">
        <v>428</v>
      </c>
      <c r="J376" s="75" t="s">
        <v>32</v>
      </c>
      <c r="K376" s="198">
        <v>2</v>
      </c>
      <c r="L376" s="120"/>
      <c r="M376" s="15"/>
      <c r="N376" s="74"/>
      <c r="O376" s="198" t="s">
        <v>885</v>
      </c>
      <c r="P376" s="69"/>
      <c r="Q376" s="15"/>
      <c r="R376" s="74"/>
      <c r="S376" s="198" t="s">
        <v>1018</v>
      </c>
      <c r="T376" s="69"/>
      <c r="U376" s="15"/>
      <c r="V376" s="74"/>
      <c r="W376" s="198"/>
    </row>
    <row r="377" spans="1:24" ht="66" x14ac:dyDescent="0.25">
      <c r="A377" s="8"/>
      <c r="B377" s="9" t="s">
        <v>429</v>
      </c>
      <c r="C377" s="10" t="s">
        <v>418</v>
      </c>
      <c r="D377" s="9" t="s">
        <v>683</v>
      </c>
      <c r="E377" s="12"/>
      <c r="F377" s="12"/>
      <c r="G377" s="23"/>
      <c r="H377" s="62" t="s">
        <v>13</v>
      </c>
      <c r="I377" s="69"/>
      <c r="J377" s="75"/>
      <c r="K377" s="198"/>
      <c r="L377" s="121"/>
      <c r="M377" s="12"/>
      <c r="N377" s="221"/>
      <c r="O377" s="199" t="s">
        <v>884</v>
      </c>
      <c r="P377" s="71"/>
      <c r="Q377" s="12"/>
      <c r="R377" s="221"/>
      <c r="S377" s="199" t="s">
        <v>1019</v>
      </c>
      <c r="T377" s="71"/>
      <c r="U377" s="12"/>
      <c r="V377" s="221"/>
      <c r="W377" s="199"/>
    </row>
    <row r="378" spans="1:24" x14ac:dyDescent="0.25">
      <c r="A378" s="8"/>
      <c r="B378" s="13" t="s">
        <v>430</v>
      </c>
      <c r="C378" s="10"/>
      <c r="D378" s="9"/>
      <c r="E378" s="15">
        <v>0</v>
      </c>
      <c r="F378" s="22" t="s">
        <v>32</v>
      </c>
      <c r="G378" s="21">
        <v>0</v>
      </c>
      <c r="H378" s="62" t="s">
        <v>13</v>
      </c>
      <c r="I378" s="69">
        <v>0</v>
      </c>
      <c r="J378" s="75" t="s">
        <v>32</v>
      </c>
      <c r="K378" s="198">
        <v>0</v>
      </c>
      <c r="L378" s="120"/>
      <c r="M378" s="15"/>
      <c r="N378" s="74"/>
      <c r="O378" s="198"/>
      <c r="P378" s="69"/>
      <c r="Q378" s="15"/>
      <c r="R378" s="74"/>
      <c r="S378" s="198"/>
      <c r="T378" s="69"/>
      <c r="U378" s="15"/>
      <c r="V378" s="74"/>
      <c r="W378" s="198"/>
    </row>
    <row r="379" spans="1:24" ht="66" x14ac:dyDescent="0.25">
      <c r="A379" s="8"/>
      <c r="B379" s="13" t="s">
        <v>431</v>
      </c>
      <c r="C379" s="10"/>
      <c r="D379" s="9"/>
      <c r="E379" s="15" t="s">
        <v>432</v>
      </c>
      <c r="F379" s="15" t="s">
        <v>433</v>
      </c>
      <c r="G379" s="21">
        <v>3</v>
      </c>
      <c r="H379" s="62" t="s">
        <v>13</v>
      </c>
      <c r="I379" s="69" t="s">
        <v>432</v>
      </c>
      <c r="J379" s="75" t="s">
        <v>433</v>
      </c>
      <c r="K379" s="198">
        <v>3</v>
      </c>
      <c r="L379" s="120"/>
      <c r="M379" s="15" t="s">
        <v>432</v>
      </c>
      <c r="N379" s="75" t="s">
        <v>432</v>
      </c>
      <c r="O379" s="198">
        <v>2</v>
      </c>
      <c r="P379" s="69"/>
      <c r="Q379" s="15" t="s">
        <v>432</v>
      </c>
      <c r="R379" s="75" t="s">
        <v>432</v>
      </c>
      <c r="S379" s="198">
        <v>2</v>
      </c>
      <c r="T379" s="69"/>
      <c r="U379" s="15"/>
      <c r="V379" s="75"/>
      <c r="W379" s="198"/>
    </row>
    <row r="380" spans="1:24" ht="35.25" customHeight="1" x14ac:dyDescent="0.25">
      <c r="A380" s="8"/>
      <c r="B380" s="9" t="s">
        <v>434</v>
      </c>
      <c r="C380" s="10" t="s">
        <v>418</v>
      </c>
      <c r="D380" s="9" t="s">
        <v>683</v>
      </c>
      <c r="E380" s="15" t="s">
        <v>435</v>
      </c>
      <c r="F380" s="22" t="s">
        <v>32</v>
      </c>
      <c r="G380" s="21">
        <v>6</v>
      </c>
      <c r="H380" s="62" t="s">
        <v>13</v>
      </c>
      <c r="I380" s="69" t="s">
        <v>435</v>
      </c>
      <c r="J380" s="75" t="s">
        <v>32</v>
      </c>
      <c r="K380" s="198">
        <v>6</v>
      </c>
      <c r="L380" s="120"/>
      <c r="M380" s="15"/>
      <c r="N380" s="74"/>
      <c r="O380" s="198" t="s">
        <v>887</v>
      </c>
      <c r="P380" s="69"/>
      <c r="Q380" s="15"/>
      <c r="R380" s="74"/>
      <c r="S380" s="198"/>
      <c r="T380" s="69"/>
      <c r="U380" s="15"/>
      <c r="V380" s="74"/>
      <c r="W380" s="198"/>
    </row>
    <row r="381" spans="1:24" x14ac:dyDescent="0.25">
      <c r="A381" s="346" t="s">
        <v>436</v>
      </c>
      <c r="B381" s="346"/>
      <c r="C381" s="346"/>
      <c r="D381" s="346"/>
      <c r="E381" s="346"/>
      <c r="F381" s="346"/>
      <c r="G381" s="346"/>
      <c r="H381" s="347"/>
      <c r="I381" s="260"/>
      <c r="J381" s="261"/>
      <c r="K381" s="262"/>
      <c r="L381" s="119"/>
      <c r="M381" s="56"/>
      <c r="N381" s="68"/>
      <c r="O381" s="197"/>
      <c r="P381" s="67"/>
      <c r="Q381" s="56"/>
      <c r="R381" s="68"/>
      <c r="S381" s="197"/>
      <c r="T381" s="67"/>
      <c r="U381" s="56"/>
      <c r="V381" s="68"/>
      <c r="W381" s="197"/>
    </row>
    <row r="382" spans="1:24" ht="26.4" x14ac:dyDescent="0.25">
      <c r="A382" s="8"/>
      <c r="B382" s="18" t="s">
        <v>437</v>
      </c>
      <c r="C382" s="10" t="s">
        <v>12</v>
      </c>
      <c r="D382" s="9" t="s">
        <v>638</v>
      </c>
      <c r="E382" s="15">
        <v>17</v>
      </c>
      <c r="F382" s="15">
        <v>9</v>
      </c>
      <c r="G382" s="21">
        <v>26</v>
      </c>
      <c r="H382" s="62" t="s">
        <v>13</v>
      </c>
      <c r="I382" s="69">
        <v>21</v>
      </c>
      <c r="J382" s="75">
        <v>9</v>
      </c>
      <c r="K382" s="198">
        <v>30</v>
      </c>
      <c r="L382" s="120"/>
      <c r="M382" s="15"/>
      <c r="N382" s="75"/>
      <c r="O382" s="198"/>
      <c r="P382" s="69"/>
      <c r="Q382" s="15"/>
      <c r="R382" s="75"/>
      <c r="S382" s="198"/>
      <c r="T382" s="69"/>
      <c r="U382" s="15"/>
      <c r="V382" s="75"/>
      <c r="W382" s="198"/>
    </row>
    <row r="383" spans="1:24" s="159" customFormat="1" x14ac:dyDescent="0.25">
      <c r="A383" s="8"/>
      <c r="B383" s="160" t="s">
        <v>438</v>
      </c>
      <c r="C383" s="154"/>
      <c r="D383" s="155"/>
      <c r="E383" s="21">
        <v>8</v>
      </c>
      <c r="F383" s="21">
        <v>4</v>
      </c>
      <c r="G383" s="21">
        <v>12</v>
      </c>
      <c r="H383" s="156" t="s">
        <v>13</v>
      </c>
      <c r="I383" s="157">
        <v>14</v>
      </c>
      <c r="J383" s="70">
        <v>3</v>
      </c>
      <c r="K383" s="198">
        <v>17</v>
      </c>
      <c r="L383" s="158"/>
      <c r="M383" s="21">
        <v>9</v>
      </c>
      <c r="N383" s="70">
        <v>3</v>
      </c>
      <c r="O383" s="198">
        <f>12</f>
        <v>12</v>
      </c>
      <c r="P383" s="157">
        <v>9</v>
      </c>
      <c r="Q383" s="21">
        <v>5</v>
      </c>
      <c r="R383" s="70">
        <v>2</v>
      </c>
      <c r="S383" s="198">
        <f>P383+Q383+R383</f>
        <v>16</v>
      </c>
      <c r="T383" s="69">
        <f>1+1+1+1+1</f>
        <v>5</v>
      </c>
      <c r="U383" s="15">
        <f>1+1+1+1+1</f>
        <v>5</v>
      </c>
      <c r="V383" s="75">
        <f>1+1+1</f>
        <v>3</v>
      </c>
      <c r="W383" s="198">
        <f>T383+U383+V383</f>
        <v>13</v>
      </c>
    </row>
    <row r="384" spans="1:24" ht="26.4" x14ac:dyDescent="0.25">
      <c r="A384" s="8"/>
      <c r="B384" s="273" t="s">
        <v>439</v>
      </c>
      <c r="C384" s="153"/>
      <c r="D384" s="9"/>
      <c r="E384" s="15">
        <v>9</v>
      </c>
      <c r="F384" s="15">
        <v>5</v>
      </c>
      <c r="G384" s="21">
        <v>14</v>
      </c>
      <c r="H384" s="62" t="s">
        <v>13</v>
      </c>
      <c r="I384" s="69">
        <v>6</v>
      </c>
      <c r="J384" s="75">
        <v>6</v>
      </c>
      <c r="K384" s="198">
        <v>12</v>
      </c>
      <c r="L384" s="120"/>
      <c r="M384" s="15">
        <v>6</v>
      </c>
      <c r="N384" s="75">
        <v>5</v>
      </c>
      <c r="O384" s="198">
        <v>11</v>
      </c>
      <c r="P384" s="69">
        <v>2</v>
      </c>
      <c r="Q384" s="15"/>
      <c r="R384" s="75">
        <v>2</v>
      </c>
      <c r="S384" s="198">
        <f>SUM(P384:R384)</f>
        <v>4</v>
      </c>
      <c r="T384" s="69">
        <v>3</v>
      </c>
      <c r="U384" s="15">
        <f>1</f>
        <v>1</v>
      </c>
      <c r="V384" s="75">
        <f>1</f>
        <v>1</v>
      </c>
      <c r="W384" s="198">
        <f t="shared" ref="W384:W385" si="11">T384+U384+V384</f>
        <v>5</v>
      </c>
    </row>
    <row r="385" spans="1:23" x14ac:dyDescent="0.25">
      <c r="A385" s="8"/>
      <c r="B385" s="13" t="s">
        <v>440</v>
      </c>
      <c r="C385" s="10"/>
      <c r="D385" s="9"/>
      <c r="E385" s="15">
        <v>0</v>
      </c>
      <c r="F385" s="15">
        <v>0</v>
      </c>
      <c r="G385" s="21">
        <v>0</v>
      </c>
      <c r="H385" s="62" t="s">
        <v>13</v>
      </c>
      <c r="I385" s="69">
        <v>1</v>
      </c>
      <c r="J385" s="75"/>
      <c r="K385" s="198">
        <v>1</v>
      </c>
      <c r="L385" s="120"/>
      <c r="M385" s="15">
        <v>1</v>
      </c>
      <c r="N385" s="75"/>
      <c r="O385" s="198">
        <f>1</f>
        <v>1</v>
      </c>
      <c r="P385" s="69">
        <v>3</v>
      </c>
      <c r="Q385" s="15"/>
      <c r="R385" s="75">
        <v>1</v>
      </c>
      <c r="S385" s="198">
        <f>SUM(P385:R385)</f>
        <v>4</v>
      </c>
      <c r="T385" s="69">
        <v>2</v>
      </c>
      <c r="U385" s="15"/>
      <c r="V385" s="75"/>
      <c r="W385" s="198">
        <f t="shared" si="11"/>
        <v>2</v>
      </c>
    </row>
    <row r="386" spans="1:23" x14ac:dyDescent="0.25">
      <c r="A386" s="8"/>
      <c r="B386" s="9" t="s">
        <v>441</v>
      </c>
      <c r="C386" s="10" t="s">
        <v>12</v>
      </c>
      <c r="D386" s="9" t="s">
        <v>638</v>
      </c>
      <c r="E386" s="15">
        <v>6</v>
      </c>
      <c r="F386" s="15">
        <v>0</v>
      </c>
      <c r="G386" s="21">
        <v>6</v>
      </c>
      <c r="H386" s="62" t="s">
        <v>13</v>
      </c>
      <c r="I386" s="69">
        <v>11</v>
      </c>
      <c r="J386" s="75">
        <v>0</v>
      </c>
      <c r="K386" s="198">
        <v>11</v>
      </c>
      <c r="L386" s="120">
        <v>8</v>
      </c>
      <c r="M386" s="15">
        <v>1</v>
      </c>
      <c r="N386" s="75">
        <v>9</v>
      </c>
      <c r="O386" s="198">
        <v>18</v>
      </c>
      <c r="P386" s="69">
        <v>5</v>
      </c>
      <c r="Q386" s="15">
        <v>4</v>
      </c>
      <c r="R386" s="75">
        <v>6</v>
      </c>
      <c r="S386" s="198">
        <v>15</v>
      </c>
      <c r="T386" s="69"/>
      <c r="U386" s="15"/>
      <c r="V386" s="75"/>
      <c r="W386" s="198"/>
    </row>
    <row r="387" spans="1:23" ht="52.8" x14ac:dyDescent="0.25">
      <c r="A387" s="8"/>
      <c r="B387" s="9" t="s">
        <v>442</v>
      </c>
      <c r="C387" s="10" t="s">
        <v>12</v>
      </c>
      <c r="D387" s="9" t="s">
        <v>638</v>
      </c>
      <c r="E387" s="15">
        <v>2</v>
      </c>
      <c r="F387" s="15">
        <v>0</v>
      </c>
      <c r="G387" s="21">
        <v>2</v>
      </c>
      <c r="H387" s="62" t="s">
        <v>13</v>
      </c>
      <c r="I387" s="69">
        <v>7</v>
      </c>
      <c r="J387" s="75">
        <v>4</v>
      </c>
      <c r="K387" s="198">
        <v>11</v>
      </c>
      <c r="L387" s="120"/>
      <c r="M387" s="15"/>
      <c r="N387" s="75"/>
      <c r="O387" s="209"/>
      <c r="P387" s="69">
        <v>1</v>
      </c>
      <c r="Q387" s="15"/>
      <c r="R387" s="75">
        <v>3</v>
      </c>
      <c r="S387" s="198">
        <v>4</v>
      </c>
      <c r="T387" s="69"/>
      <c r="U387" s="15"/>
      <c r="V387" s="75"/>
      <c r="W387" s="198"/>
    </row>
    <row r="388" spans="1:23" x14ac:dyDescent="0.25">
      <c r="A388" s="8"/>
      <c r="B388" s="9" t="s">
        <v>443</v>
      </c>
      <c r="C388" s="10" t="s">
        <v>12</v>
      </c>
      <c r="D388" s="9" t="s">
        <v>638</v>
      </c>
      <c r="E388" s="15">
        <v>2</v>
      </c>
      <c r="F388" s="15">
        <v>0</v>
      </c>
      <c r="G388" s="21">
        <v>2</v>
      </c>
      <c r="H388" s="62" t="s">
        <v>13</v>
      </c>
      <c r="I388" s="69">
        <v>1</v>
      </c>
      <c r="J388" s="75">
        <v>0</v>
      </c>
      <c r="K388" s="198">
        <v>1</v>
      </c>
      <c r="L388" s="69">
        <v>3</v>
      </c>
      <c r="M388" s="15">
        <v>2</v>
      </c>
      <c r="N388" s="75">
        <v>5</v>
      </c>
      <c r="O388" s="198">
        <v>10</v>
      </c>
      <c r="P388" s="69">
        <v>2</v>
      </c>
      <c r="Q388" s="15">
        <v>1</v>
      </c>
      <c r="R388" s="75">
        <v>6</v>
      </c>
      <c r="S388" s="198">
        <v>9</v>
      </c>
      <c r="T388" s="69"/>
      <c r="U388" s="15"/>
      <c r="V388" s="75"/>
      <c r="W388" s="198"/>
    </row>
    <row r="389" spans="1:23" x14ac:dyDescent="0.25">
      <c r="A389" s="8"/>
      <c r="B389" s="9" t="s">
        <v>444</v>
      </c>
      <c r="C389" s="10" t="s">
        <v>12</v>
      </c>
      <c r="D389" s="9" t="s">
        <v>638</v>
      </c>
      <c r="E389" s="15">
        <v>0</v>
      </c>
      <c r="F389" s="15" t="s">
        <v>385</v>
      </c>
      <c r="G389" s="21">
        <v>1</v>
      </c>
      <c r="H389" s="62" t="s">
        <v>13</v>
      </c>
      <c r="I389" s="69">
        <v>5</v>
      </c>
      <c r="J389" s="75" t="s">
        <v>385</v>
      </c>
      <c r="K389" s="198">
        <v>6</v>
      </c>
      <c r="L389" s="120"/>
      <c r="M389" s="15">
        <v>0</v>
      </c>
      <c r="N389" s="75">
        <v>0</v>
      </c>
      <c r="O389" s="198">
        <v>0</v>
      </c>
      <c r="P389" s="69"/>
      <c r="Q389" s="15">
        <v>0</v>
      </c>
      <c r="R389" s="75">
        <v>0</v>
      </c>
      <c r="S389" s="198">
        <v>0</v>
      </c>
      <c r="T389" s="69"/>
      <c r="U389" s="15"/>
      <c r="V389" s="75"/>
      <c r="W389" s="198">
        <v>0</v>
      </c>
    </row>
    <row r="390" spans="1:23" x14ac:dyDescent="0.25">
      <c r="A390" s="346" t="s">
        <v>445</v>
      </c>
      <c r="B390" s="346"/>
      <c r="C390" s="346"/>
      <c r="D390" s="346"/>
      <c r="E390" s="346"/>
      <c r="F390" s="346"/>
      <c r="G390" s="346"/>
      <c r="H390" s="347"/>
      <c r="I390" s="260"/>
      <c r="J390" s="261"/>
      <c r="K390" s="262"/>
      <c r="L390" s="119"/>
      <c r="M390" s="56"/>
      <c r="N390" s="68"/>
      <c r="O390" s="197"/>
      <c r="P390" s="67"/>
      <c r="Q390" s="56"/>
      <c r="R390" s="68"/>
      <c r="S390" s="197"/>
      <c r="T390" s="67"/>
      <c r="U390" s="56"/>
      <c r="V390" s="68"/>
      <c r="W390" s="197"/>
    </row>
    <row r="391" spans="1:23" ht="26.4" x14ac:dyDescent="0.25">
      <c r="A391" s="8"/>
      <c r="B391" s="9" t="s">
        <v>446</v>
      </c>
      <c r="C391" s="10" t="s">
        <v>12</v>
      </c>
      <c r="D391" s="9" t="s">
        <v>649</v>
      </c>
      <c r="E391" s="15">
        <v>1</v>
      </c>
      <c r="F391" s="15">
        <v>1</v>
      </c>
      <c r="G391" s="21">
        <v>2</v>
      </c>
      <c r="H391" s="62" t="s">
        <v>13</v>
      </c>
      <c r="I391" s="69">
        <v>1</v>
      </c>
      <c r="J391" s="75">
        <v>1</v>
      </c>
      <c r="K391" s="198">
        <v>2</v>
      </c>
      <c r="L391" s="120"/>
      <c r="M391" s="15">
        <v>1</v>
      </c>
      <c r="N391" s="75">
        <v>1</v>
      </c>
      <c r="O391" s="198">
        <f>M391+N391</f>
        <v>2</v>
      </c>
      <c r="P391" s="69">
        <v>1</v>
      </c>
      <c r="Q391" s="15"/>
      <c r="R391" s="75">
        <v>1</v>
      </c>
      <c r="S391" s="198">
        <v>2</v>
      </c>
      <c r="T391" s="69">
        <v>1</v>
      </c>
      <c r="U391" s="15"/>
      <c r="V391" s="75">
        <v>1</v>
      </c>
      <c r="W391" s="198">
        <v>2</v>
      </c>
    </row>
    <row r="392" spans="1:23" ht="26.4" x14ac:dyDescent="0.25">
      <c r="A392" s="8"/>
      <c r="B392" s="9" t="s">
        <v>447</v>
      </c>
      <c r="C392" s="10" t="s">
        <v>12</v>
      </c>
      <c r="D392" s="9" t="s">
        <v>649</v>
      </c>
      <c r="E392" s="12"/>
      <c r="F392" s="12"/>
      <c r="G392" s="23"/>
      <c r="H392" s="63"/>
      <c r="I392" s="259"/>
      <c r="J392" s="72"/>
      <c r="K392" s="199"/>
      <c r="L392" s="121"/>
      <c r="M392" s="12"/>
      <c r="N392" s="221"/>
      <c r="O392" s="199"/>
      <c r="P392" s="71"/>
      <c r="Q392" s="12"/>
      <c r="R392" s="221"/>
      <c r="S392" s="199"/>
      <c r="T392" s="71"/>
      <c r="U392" s="12"/>
      <c r="V392" s="221"/>
      <c r="W392" s="199"/>
    </row>
    <row r="393" spans="1:23" ht="26.4" x14ac:dyDescent="0.25">
      <c r="A393" s="8"/>
      <c r="B393" s="13" t="s">
        <v>448</v>
      </c>
      <c r="C393" s="10"/>
      <c r="D393" s="9"/>
      <c r="E393" s="15" t="s">
        <v>635</v>
      </c>
      <c r="F393" s="15" t="s">
        <v>634</v>
      </c>
      <c r="G393" s="21">
        <f>2873+4177</f>
        <v>7050</v>
      </c>
      <c r="H393" s="62" t="s">
        <v>29</v>
      </c>
      <c r="I393" s="69">
        <v>1894</v>
      </c>
      <c r="J393" s="75">
        <v>2510</v>
      </c>
      <c r="K393" s="198">
        <v>4404</v>
      </c>
      <c r="L393" s="120"/>
      <c r="M393" s="15">
        <v>2214</v>
      </c>
      <c r="N393" s="75">
        <v>2688</v>
      </c>
      <c r="O393" s="198">
        <f>M393+N393</f>
        <v>4902</v>
      </c>
      <c r="P393" s="69"/>
      <c r="Q393" s="15">
        <v>1993</v>
      </c>
      <c r="R393" s="75">
        <v>1948</v>
      </c>
      <c r="S393" s="198">
        <v>3941</v>
      </c>
      <c r="T393" s="69"/>
      <c r="U393" s="15">
        <v>2694</v>
      </c>
      <c r="V393" s="75">
        <v>1430</v>
      </c>
      <c r="W393" s="198">
        <v>4124</v>
      </c>
    </row>
    <row r="394" spans="1:23" ht="26.4" x14ac:dyDescent="0.25">
      <c r="A394" s="8"/>
      <c r="B394" s="13" t="s">
        <v>449</v>
      </c>
      <c r="C394" s="10"/>
      <c r="D394" s="9"/>
      <c r="E394" s="15" t="s">
        <v>636</v>
      </c>
      <c r="F394" s="15">
        <v>2212</v>
      </c>
      <c r="G394" s="21">
        <f>2607+2212</f>
        <v>4819</v>
      </c>
      <c r="H394" s="62" t="s">
        <v>13</v>
      </c>
      <c r="I394" s="69">
        <v>3304</v>
      </c>
      <c r="J394" s="75">
        <v>1295</v>
      </c>
      <c r="K394" s="198">
        <v>4599</v>
      </c>
      <c r="L394" s="120"/>
      <c r="M394" s="15">
        <v>3431</v>
      </c>
      <c r="N394" s="75">
        <v>2686</v>
      </c>
      <c r="O394" s="198">
        <f>M394+N394</f>
        <v>6117</v>
      </c>
      <c r="P394" s="69"/>
      <c r="Q394" s="15">
        <v>5995</v>
      </c>
      <c r="R394" s="75">
        <v>4476</v>
      </c>
      <c r="S394" s="198">
        <v>10471</v>
      </c>
      <c r="T394" s="69"/>
      <c r="U394" s="15">
        <v>5377</v>
      </c>
      <c r="V394" s="75">
        <v>3974</v>
      </c>
      <c r="W394" s="198">
        <v>9351</v>
      </c>
    </row>
    <row r="395" spans="1:23" ht="39.6" x14ac:dyDescent="0.25">
      <c r="A395" s="8"/>
      <c r="B395" s="9" t="s">
        <v>450</v>
      </c>
      <c r="C395" s="10" t="s">
        <v>12</v>
      </c>
      <c r="D395" s="9" t="s">
        <v>649</v>
      </c>
      <c r="E395" s="15" t="s">
        <v>637</v>
      </c>
      <c r="F395" s="15">
        <v>6389</v>
      </c>
      <c r="G395" s="21">
        <f>5480+6389</f>
        <v>11869</v>
      </c>
      <c r="H395" s="62" t="s">
        <v>13</v>
      </c>
      <c r="I395" s="69">
        <v>5198</v>
      </c>
      <c r="J395" s="75">
        <v>3805</v>
      </c>
      <c r="K395" s="198">
        <v>9003</v>
      </c>
      <c r="L395" s="120"/>
      <c r="M395" s="15">
        <v>5645</v>
      </c>
      <c r="N395" s="75">
        <v>5374</v>
      </c>
      <c r="O395" s="198">
        <f>M395+N395</f>
        <v>11019</v>
      </c>
      <c r="P395" s="69"/>
      <c r="Q395" s="15">
        <v>7988</v>
      </c>
      <c r="R395" s="75">
        <v>6424</v>
      </c>
      <c r="S395" s="198">
        <v>14412</v>
      </c>
      <c r="T395" s="69"/>
      <c r="U395" s="15">
        <v>8071</v>
      </c>
      <c r="V395" s="75">
        <v>5404</v>
      </c>
      <c r="W395" s="198">
        <v>13475</v>
      </c>
    </row>
    <row r="396" spans="1:23" ht="26.4" outlineLevel="1" x14ac:dyDescent="0.25">
      <c r="A396" s="8"/>
      <c r="B396" s="24" t="s">
        <v>451</v>
      </c>
      <c r="C396" s="25" t="s">
        <v>20</v>
      </c>
      <c r="D396" s="24" t="s">
        <v>26</v>
      </c>
      <c r="E396" s="12"/>
      <c r="F396" s="12"/>
      <c r="G396" s="23"/>
      <c r="H396" s="63"/>
      <c r="I396" s="259"/>
      <c r="J396" s="72"/>
      <c r="K396" s="199"/>
      <c r="L396" s="121"/>
      <c r="M396" s="12"/>
      <c r="N396" s="221"/>
      <c r="O396" s="199"/>
      <c r="P396" s="71"/>
      <c r="Q396" s="12"/>
      <c r="R396" s="221"/>
      <c r="S396" s="199"/>
      <c r="T396" s="71"/>
      <c r="U396" s="12"/>
      <c r="V396" s="221"/>
      <c r="W396" s="199"/>
    </row>
    <row r="397" spans="1:23" outlineLevel="1" x14ac:dyDescent="0.25">
      <c r="A397" s="8"/>
      <c r="B397" s="26" t="s">
        <v>27</v>
      </c>
      <c r="C397" s="10"/>
      <c r="D397" s="9"/>
      <c r="E397" s="15">
        <v>69.8</v>
      </c>
      <c r="F397" s="15">
        <v>52.3</v>
      </c>
      <c r="G397" s="21">
        <v>62.8</v>
      </c>
      <c r="H397" s="62" t="s">
        <v>13</v>
      </c>
      <c r="I397" s="69"/>
      <c r="J397" s="75"/>
      <c r="K397" s="198"/>
      <c r="L397" s="120"/>
      <c r="M397" s="15">
        <v>59</v>
      </c>
      <c r="N397" s="75">
        <v>40</v>
      </c>
      <c r="O397" s="198">
        <v>52</v>
      </c>
      <c r="P397" s="69"/>
      <c r="Q397" s="15">
        <v>59</v>
      </c>
      <c r="R397" s="75">
        <v>40</v>
      </c>
      <c r="S397" s="198">
        <v>52</v>
      </c>
      <c r="T397" s="69"/>
      <c r="U397" s="15"/>
      <c r="V397" s="75"/>
      <c r="W397" s="198"/>
    </row>
    <row r="398" spans="1:23" outlineLevel="1" x14ac:dyDescent="0.25">
      <c r="A398" s="8"/>
      <c r="B398" s="26" t="s">
        <v>28</v>
      </c>
      <c r="C398" s="10"/>
      <c r="D398" s="9"/>
      <c r="E398" s="15">
        <v>19.8</v>
      </c>
      <c r="F398" s="15">
        <v>36</v>
      </c>
      <c r="G398" s="21">
        <v>26.3</v>
      </c>
      <c r="H398" s="62" t="s">
        <v>29</v>
      </c>
      <c r="I398" s="69"/>
      <c r="J398" s="75"/>
      <c r="K398" s="198"/>
      <c r="L398" s="120"/>
      <c r="M398" s="15">
        <v>28</v>
      </c>
      <c r="N398" s="75">
        <v>38</v>
      </c>
      <c r="O398" s="198">
        <v>32</v>
      </c>
      <c r="P398" s="69"/>
      <c r="Q398" s="15">
        <v>28</v>
      </c>
      <c r="R398" s="75">
        <v>38</v>
      </c>
      <c r="S398" s="198">
        <v>32</v>
      </c>
      <c r="T398" s="69"/>
      <c r="U398" s="15"/>
      <c r="V398" s="75"/>
      <c r="W398" s="198"/>
    </row>
    <row r="399" spans="1:23" ht="26.4" outlineLevel="1" x14ac:dyDescent="0.25">
      <c r="A399" s="8"/>
      <c r="B399" s="24" t="s">
        <v>452</v>
      </c>
      <c r="C399" s="25" t="s">
        <v>20</v>
      </c>
      <c r="D399" s="24" t="s">
        <v>26</v>
      </c>
      <c r="E399" s="12"/>
      <c r="F399" s="12"/>
      <c r="G399" s="23"/>
      <c r="H399" s="63"/>
      <c r="I399" s="259"/>
      <c r="J399" s="72"/>
      <c r="K399" s="199"/>
      <c r="L399" s="121"/>
      <c r="M399" s="12"/>
      <c r="N399" s="221"/>
      <c r="O399" s="199"/>
      <c r="P399" s="71"/>
      <c r="Q399" s="12"/>
      <c r="R399" s="221"/>
      <c r="S399" s="199"/>
      <c r="T399" s="71"/>
      <c r="U399" s="12"/>
      <c r="V399" s="221"/>
      <c r="W399" s="199"/>
    </row>
    <row r="400" spans="1:23" outlineLevel="1" x14ac:dyDescent="0.25">
      <c r="A400" s="8"/>
      <c r="B400" s="26" t="s">
        <v>27</v>
      </c>
      <c r="C400" s="10"/>
      <c r="D400" s="9"/>
      <c r="E400" s="15">
        <v>68.2</v>
      </c>
      <c r="F400" s="15">
        <v>61.5</v>
      </c>
      <c r="G400" s="21">
        <v>65.7</v>
      </c>
      <c r="H400" s="62" t="s">
        <v>13</v>
      </c>
      <c r="I400" s="69"/>
      <c r="J400" s="75"/>
      <c r="K400" s="198"/>
      <c r="L400" s="120"/>
      <c r="M400" s="15">
        <v>58</v>
      </c>
      <c r="N400" s="75">
        <v>51</v>
      </c>
      <c r="O400" s="198">
        <v>55</v>
      </c>
      <c r="P400" s="69"/>
      <c r="Q400" s="15">
        <v>58</v>
      </c>
      <c r="R400" s="75">
        <v>51</v>
      </c>
      <c r="S400" s="198">
        <v>55</v>
      </c>
      <c r="T400" s="69"/>
      <c r="U400" s="15"/>
      <c r="V400" s="75"/>
      <c r="W400" s="198"/>
    </row>
    <row r="401" spans="1:23" outlineLevel="1" x14ac:dyDescent="0.25">
      <c r="A401" s="8"/>
      <c r="B401" s="26" t="s">
        <v>28</v>
      </c>
      <c r="C401" s="10"/>
      <c r="D401" s="9"/>
      <c r="E401" s="15">
        <v>18.7</v>
      </c>
      <c r="F401" s="15">
        <v>27.9</v>
      </c>
      <c r="G401" s="21">
        <v>22.1</v>
      </c>
      <c r="H401" s="62" t="s">
        <v>29</v>
      </c>
      <c r="I401" s="69"/>
      <c r="J401" s="75"/>
      <c r="K401" s="198"/>
      <c r="L401" s="120"/>
      <c r="M401" s="15">
        <v>28</v>
      </c>
      <c r="N401" s="75">
        <v>31</v>
      </c>
      <c r="O401" s="198">
        <v>29</v>
      </c>
      <c r="P401" s="69"/>
      <c r="Q401" s="15">
        <v>28</v>
      </c>
      <c r="R401" s="75">
        <v>31</v>
      </c>
      <c r="S401" s="198">
        <v>29</v>
      </c>
      <c r="T401" s="69"/>
      <c r="U401" s="15"/>
      <c r="V401" s="75"/>
      <c r="W401" s="198"/>
    </row>
    <row r="402" spans="1:23" ht="26.4" outlineLevel="1" x14ac:dyDescent="0.25">
      <c r="A402" s="8"/>
      <c r="B402" s="30" t="s">
        <v>453</v>
      </c>
      <c r="C402" s="25" t="s">
        <v>20</v>
      </c>
      <c r="D402" s="24" t="s">
        <v>26</v>
      </c>
      <c r="E402" s="12"/>
      <c r="F402" s="12"/>
      <c r="G402" s="23"/>
      <c r="H402" s="63"/>
      <c r="I402" s="259"/>
      <c r="J402" s="72"/>
      <c r="K402" s="199"/>
      <c r="L402" s="121"/>
      <c r="M402" s="12"/>
      <c r="N402" s="221"/>
      <c r="O402" s="199"/>
      <c r="P402" s="71"/>
      <c r="Q402" s="12"/>
      <c r="R402" s="221"/>
      <c r="S402" s="199"/>
      <c r="T402" s="71"/>
      <c r="U402" s="12"/>
      <c r="V402" s="221"/>
      <c r="W402" s="199"/>
    </row>
    <row r="403" spans="1:23" outlineLevel="1" x14ac:dyDescent="0.25">
      <c r="A403" s="8"/>
      <c r="B403" s="26" t="s">
        <v>27</v>
      </c>
      <c r="C403" s="10"/>
      <c r="D403" s="9"/>
      <c r="E403" s="15">
        <v>54.6</v>
      </c>
      <c r="F403" s="15">
        <v>35.700000000000003</v>
      </c>
      <c r="G403" s="21">
        <v>47.6</v>
      </c>
      <c r="H403" s="62" t="s">
        <v>13</v>
      </c>
      <c r="I403" s="69"/>
      <c r="J403" s="75"/>
      <c r="K403" s="198"/>
      <c r="L403" s="120"/>
      <c r="M403" s="15">
        <v>43</v>
      </c>
      <c r="N403" s="75">
        <v>29</v>
      </c>
      <c r="O403" s="198">
        <v>38</v>
      </c>
      <c r="P403" s="69"/>
      <c r="Q403" s="15">
        <v>43</v>
      </c>
      <c r="R403" s="75">
        <v>29</v>
      </c>
      <c r="S403" s="198">
        <v>38</v>
      </c>
      <c r="T403" s="69"/>
      <c r="U403" s="15">
        <v>45</v>
      </c>
      <c r="V403" s="75">
        <v>17</v>
      </c>
      <c r="W403" s="198">
        <v>35</v>
      </c>
    </row>
    <row r="404" spans="1:23" outlineLevel="1" x14ac:dyDescent="0.25">
      <c r="A404" s="8"/>
      <c r="B404" s="26" t="s">
        <v>28</v>
      </c>
      <c r="C404" s="10"/>
      <c r="D404" s="9"/>
      <c r="E404" s="15">
        <v>19.2</v>
      </c>
      <c r="F404" s="15">
        <v>21.6</v>
      </c>
      <c r="G404" s="21">
        <v>20.100000000000001</v>
      </c>
      <c r="H404" s="62" t="s">
        <v>29</v>
      </c>
      <c r="I404" s="69"/>
      <c r="J404" s="75"/>
      <c r="K404" s="198"/>
      <c r="L404" s="120"/>
      <c r="M404" s="15">
        <v>24</v>
      </c>
      <c r="N404" s="75">
        <v>17</v>
      </c>
      <c r="O404" s="198">
        <v>21</v>
      </c>
      <c r="P404" s="69"/>
      <c r="Q404" s="15">
        <v>24</v>
      </c>
      <c r="R404" s="75">
        <v>17</v>
      </c>
      <c r="S404" s="198">
        <v>21</v>
      </c>
      <c r="T404" s="69"/>
      <c r="U404" s="15">
        <v>18</v>
      </c>
      <c r="V404" s="75">
        <v>23</v>
      </c>
      <c r="W404" s="198">
        <v>20</v>
      </c>
    </row>
    <row r="405" spans="1:23" ht="26.4" outlineLevel="1" x14ac:dyDescent="0.25">
      <c r="A405" s="149"/>
      <c r="B405" s="30" t="s">
        <v>938</v>
      </c>
      <c r="C405" s="25" t="s">
        <v>20</v>
      </c>
      <c r="D405" s="24" t="s">
        <v>26</v>
      </c>
      <c r="E405" s="150"/>
      <c r="F405" s="150"/>
      <c r="G405" s="151"/>
      <c r="H405" s="152"/>
      <c r="I405" s="69"/>
      <c r="J405" s="75"/>
      <c r="K405" s="198"/>
      <c r="L405" s="120"/>
      <c r="M405" s="12"/>
      <c r="N405" s="221"/>
      <c r="O405" s="199">
        <v>66</v>
      </c>
      <c r="P405" s="69"/>
      <c r="Q405" s="12"/>
      <c r="R405" s="221"/>
      <c r="S405" s="199"/>
      <c r="T405" s="69"/>
      <c r="U405" s="12"/>
      <c r="V405" s="221">
        <v>69</v>
      </c>
      <c r="W405" s="199"/>
    </row>
    <row r="406" spans="1:23" outlineLevel="1" x14ac:dyDescent="0.25">
      <c r="A406" s="149"/>
      <c r="B406" s="26" t="s">
        <v>27</v>
      </c>
      <c r="C406" s="10"/>
      <c r="D406" s="9"/>
      <c r="E406" s="150"/>
      <c r="F406" s="150"/>
      <c r="G406" s="151"/>
      <c r="H406" s="152"/>
      <c r="I406" s="69"/>
      <c r="J406" s="75"/>
      <c r="K406" s="198"/>
      <c r="L406" s="120"/>
      <c r="M406" s="15">
        <v>69</v>
      </c>
      <c r="N406" s="75">
        <v>61</v>
      </c>
      <c r="O406" s="198">
        <v>31</v>
      </c>
      <c r="P406" s="69"/>
      <c r="Q406" s="15">
        <v>69</v>
      </c>
      <c r="R406" s="75">
        <v>61</v>
      </c>
      <c r="S406" s="198">
        <v>66</v>
      </c>
      <c r="T406" s="69"/>
      <c r="U406" s="15">
        <v>81</v>
      </c>
      <c r="V406" s="75">
        <v>26</v>
      </c>
      <c r="W406" s="198">
        <v>77</v>
      </c>
    </row>
    <row r="407" spans="1:23" outlineLevel="1" x14ac:dyDescent="0.25">
      <c r="A407" s="149"/>
      <c r="B407" s="26" t="s">
        <v>28</v>
      </c>
      <c r="C407" s="10"/>
      <c r="D407" s="9"/>
      <c r="E407" s="150"/>
      <c r="F407" s="150"/>
      <c r="G407" s="151"/>
      <c r="H407" s="152"/>
      <c r="I407" s="69"/>
      <c r="J407" s="75"/>
      <c r="K407" s="198"/>
      <c r="L407" s="120"/>
      <c r="M407" s="15">
        <v>28</v>
      </c>
      <c r="N407" s="75">
        <v>36</v>
      </c>
      <c r="O407" s="198"/>
      <c r="P407" s="69"/>
      <c r="Q407" s="15">
        <v>28</v>
      </c>
      <c r="R407" s="75">
        <v>36</v>
      </c>
      <c r="S407" s="198">
        <v>30</v>
      </c>
      <c r="T407" s="69"/>
      <c r="U407" s="15">
        <v>16</v>
      </c>
      <c r="V407" s="75"/>
      <c r="W407" s="198">
        <v>19</v>
      </c>
    </row>
    <row r="408" spans="1:23" ht="14.4" thickBot="1" x14ac:dyDescent="0.3">
      <c r="I408" s="267"/>
      <c r="J408" s="268"/>
      <c r="K408" s="269"/>
      <c r="L408" s="119"/>
      <c r="M408" s="56"/>
      <c r="N408" s="68"/>
      <c r="O408" s="197"/>
      <c r="P408" s="67"/>
      <c r="Q408" s="56"/>
      <c r="R408" s="68"/>
      <c r="S408" s="197"/>
      <c r="T408" s="67"/>
      <c r="U408" s="56"/>
      <c r="V408" s="68"/>
      <c r="W408" s="197"/>
    </row>
    <row r="409" spans="1:23" x14ac:dyDescent="0.25">
      <c r="A409" s="35" t="s">
        <v>616</v>
      </c>
      <c r="B409" s="34"/>
      <c r="C409" s="34"/>
      <c r="D409" s="34"/>
      <c r="E409" s="34"/>
      <c r="F409" s="34"/>
      <c r="G409" s="34"/>
      <c r="H409" s="34"/>
      <c r="I409" s="251"/>
      <c r="J409" s="227"/>
      <c r="K409" s="85"/>
      <c r="L409" s="251"/>
      <c r="M409" s="227"/>
      <c r="N409" s="85"/>
      <c r="O409" s="211"/>
      <c r="P409" s="84"/>
      <c r="Q409" s="227"/>
      <c r="R409" s="85"/>
      <c r="S409" s="211"/>
      <c r="T409" s="84"/>
      <c r="U409" s="227"/>
      <c r="V409" s="85"/>
      <c r="W409" s="211"/>
    </row>
    <row r="410" spans="1:23" x14ac:dyDescent="0.25">
      <c r="A410" s="106"/>
      <c r="B410" s="107" t="s">
        <v>687</v>
      </c>
      <c r="C410" s="112"/>
      <c r="D410" s="106"/>
      <c r="E410" s="108"/>
      <c r="F410" s="108"/>
      <c r="G410" s="108"/>
      <c r="H410" s="109"/>
      <c r="I410" s="252"/>
      <c r="J410" s="229"/>
      <c r="K410" s="230"/>
      <c r="L410" s="252"/>
      <c r="M410" s="229"/>
      <c r="N410" s="230"/>
      <c r="O410" s="212"/>
      <c r="P410" s="228"/>
      <c r="Q410" s="229"/>
      <c r="R410" s="230"/>
      <c r="S410" s="212"/>
      <c r="T410" s="228"/>
      <c r="U410" s="229"/>
      <c r="V410" s="230"/>
      <c r="W410" s="212"/>
    </row>
    <row r="411" spans="1:23" ht="26.4" outlineLevel="1" x14ac:dyDescent="0.25">
      <c r="A411" s="57"/>
      <c r="B411" s="41" t="s">
        <v>688</v>
      </c>
      <c r="C411" s="113"/>
      <c r="D411" s="43" t="s">
        <v>689</v>
      </c>
      <c r="E411" s="59"/>
      <c r="F411" s="59"/>
      <c r="G411" s="59"/>
      <c r="H411" s="61"/>
      <c r="I411" s="253"/>
      <c r="J411" s="232"/>
      <c r="K411" s="233"/>
      <c r="L411" s="253"/>
      <c r="M411" s="232"/>
      <c r="N411" s="233"/>
      <c r="O411" s="213"/>
      <c r="P411" s="231"/>
      <c r="Q411" s="232"/>
      <c r="R411" s="233"/>
      <c r="S411" s="213"/>
      <c r="T411" s="231"/>
      <c r="U411" s="232"/>
      <c r="V411" s="233"/>
      <c r="W411" s="213"/>
    </row>
    <row r="412" spans="1:23" ht="39.6" outlineLevel="1" x14ac:dyDescent="0.25">
      <c r="A412" s="57"/>
      <c r="B412" s="41" t="s">
        <v>690</v>
      </c>
      <c r="C412" s="113"/>
      <c r="D412" s="43" t="s">
        <v>689</v>
      </c>
      <c r="E412" s="59"/>
      <c r="F412" s="59"/>
      <c r="G412" s="59"/>
      <c r="H412" s="61"/>
      <c r="I412" s="253"/>
      <c r="J412" s="232"/>
      <c r="K412" s="233"/>
      <c r="L412" s="253"/>
      <c r="M412" s="232"/>
      <c r="N412" s="233"/>
      <c r="O412" s="213"/>
      <c r="P412" s="231"/>
      <c r="Q412" s="232"/>
      <c r="R412" s="233"/>
      <c r="S412" s="213"/>
      <c r="T412" s="231"/>
      <c r="U412" s="232"/>
      <c r="V412" s="233"/>
      <c r="W412" s="213"/>
    </row>
    <row r="413" spans="1:23" x14ac:dyDescent="0.25">
      <c r="A413" s="57"/>
      <c r="B413" s="41" t="s">
        <v>691</v>
      </c>
      <c r="C413" s="113" t="s">
        <v>12</v>
      </c>
      <c r="D413" s="43" t="s">
        <v>638</v>
      </c>
      <c r="E413" s="59"/>
      <c r="F413" s="59"/>
      <c r="G413" s="59"/>
      <c r="H413" s="61"/>
      <c r="I413" s="253"/>
      <c r="J413" s="232"/>
      <c r="K413" s="233"/>
      <c r="L413" s="253"/>
      <c r="M413" s="232"/>
      <c r="N413" s="233"/>
      <c r="O413" s="213"/>
      <c r="P413" s="231"/>
      <c r="Q413" s="232"/>
      <c r="R413" s="233" t="s">
        <v>1035</v>
      </c>
      <c r="S413" s="213">
        <v>1</v>
      </c>
      <c r="T413" s="231"/>
      <c r="U413" s="232"/>
      <c r="V413" s="233"/>
      <c r="W413" s="213"/>
    </row>
    <row r="414" spans="1:23" x14ac:dyDescent="0.25">
      <c r="A414" s="57"/>
      <c r="B414" s="41" t="s">
        <v>692</v>
      </c>
      <c r="C414" s="113" t="s">
        <v>12</v>
      </c>
      <c r="D414" s="43" t="s">
        <v>693</v>
      </c>
      <c r="E414" s="59"/>
      <c r="F414" s="59"/>
      <c r="G414" s="59"/>
      <c r="H414" s="61"/>
      <c r="I414" s="253"/>
      <c r="J414" s="232"/>
      <c r="K414" s="233"/>
      <c r="L414" s="253"/>
      <c r="M414" s="232"/>
      <c r="N414" s="233"/>
      <c r="O414" s="213"/>
      <c r="P414" s="231"/>
      <c r="Q414" s="232"/>
      <c r="R414" s="233"/>
      <c r="S414" s="213"/>
      <c r="T414" s="231"/>
      <c r="U414" s="232"/>
      <c r="V414" s="233"/>
      <c r="W414" s="213"/>
    </row>
    <row r="415" spans="1:23" ht="26.4" x14ac:dyDescent="0.25">
      <c r="A415" s="57"/>
      <c r="B415" s="41" t="s">
        <v>694</v>
      </c>
      <c r="C415" s="113" t="s">
        <v>464</v>
      </c>
      <c r="D415" s="43" t="s">
        <v>693</v>
      </c>
      <c r="E415" s="59"/>
      <c r="F415" s="59"/>
      <c r="G415" s="59"/>
      <c r="H415" s="61"/>
      <c r="I415" s="253"/>
      <c r="J415" s="232"/>
      <c r="K415" s="233"/>
      <c r="L415" s="253"/>
      <c r="M415" s="232"/>
      <c r="N415" s="233"/>
      <c r="O415" s="213"/>
      <c r="P415" s="231"/>
      <c r="Q415" s="232"/>
      <c r="R415" s="233"/>
      <c r="S415" s="213"/>
      <c r="T415" s="231"/>
      <c r="U415" s="232"/>
      <c r="V415" s="233"/>
      <c r="W415" s="213"/>
    </row>
    <row r="416" spans="1:23" outlineLevel="1" x14ac:dyDescent="0.25">
      <c r="A416" s="57"/>
      <c r="B416" s="41" t="s">
        <v>695</v>
      </c>
      <c r="C416" s="113" t="s">
        <v>822</v>
      </c>
      <c r="D416" s="43" t="s">
        <v>696</v>
      </c>
      <c r="E416" s="59"/>
      <c r="F416" s="59"/>
      <c r="G416" s="59"/>
      <c r="H416" s="61"/>
      <c r="I416" s="253"/>
      <c r="J416" s="232"/>
      <c r="K416" s="233"/>
      <c r="L416" s="253"/>
      <c r="M416" s="232"/>
      <c r="N416" s="233"/>
      <c r="O416" s="213"/>
      <c r="P416" s="231"/>
      <c r="Q416" s="232"/>
      <c r="R416" s="233"/>
      <c r="S416" s="213"/>
      <c r="T416" s="231"/>
      <c r="U416" s="232"/>
      <c r="V416" s="233"/>
      <c r="W416" s="213"/>
    </row>
    <row r="417" spans="1:24" outlineLevel="1" x14ac:dyDescent="0.25">
      <c r="A417" s="57"/>
      <c r="B417" s="44" t="s">
        <v>574</v>
      </c>
      <c r="C417" s="113"/>
      <c r="D417" s="43"/>
      <c r="E417" s="59">
        <v>12</v>
      </c>
      <c r="F417" s="59">
        <v>10</v>
      </c>
      <c r="G417" s="144">
        <f>E417+F417</f>
        <v>22</v>
      </c>
      <c r="H417" s="61"/>
      <c r="I417" s="253"/>
      <c r="J417" s="232"/>
      <c r="K417" s="233"/>
      <c r="L417" s="253"/>
      <c r="M417" s="232"/>
      <c r="N417" s="233"/>
      <c r="O417" s="214">
        <v>18</v>
      </c>
      <c r="P417" s="231"/>
      <c r="Q417" s="232"/>
      <c r="R417" s="233"/>
      <c r="S417" s="214">
        <v>22</v>
      </c>
      <c r="T417" s="231"/>
      <c r="U417" s="232"/>
      <c r="V417" s="233"/>
      <c r="W417" s="214">
        <v>21</v>
      </c>
    </row>
    <row r="418" spans="1:24" outlineLevel="1" x14ac:dyDescent="0.25">
      <c r="A418" s="57"/>
      <c r="B418" s="44" t="s">
        <v>814</v>
      </c>
      <c r="C418" s="113"/>
      <c r="D418" s="43"/>
      <c r="E418" s="59">
        <v>490</v>
      </c>
      <c r="F418" s="59">
        <v>242</v>
      </c>
      <c r="G418" s="144">
        <f t="shared" ref="G418:G426" si="12">E418+F418</f>
        <v>732</v>
      </c>
      <c r="H418" s="61"/>
      <c r="I418" s="253"/>
      <c r="J418" s="232"/>
      <c r="K418" s="233"/>
      <c r="L418" s="253"/>
      <c r="M418" s="232"/>
      <c r="N418" s="233"/>
      <c r="O418" s="214">
        <v>819</v>
      </c>
      <c r="P418" s="231"/>
      <c r="Q418" s="232"/>
      <c r="R418" s="233"/>
      <c r="S418" s="214">
        <v>866</v>
      </c>
      <c r="T418" s="231"/>
      <c r="U418" s="232"/>
      <c r="V418" s="233"/>
      <c r="W418" s="214">
        <v>886</v>
      </c>
    </row>
    <row r="419" spans="1:24" outlineLevel="1" x14ac:dyDescent="0.25">
      <c r="A419" s="57"/>
      <c r="B419" s="44" t="s">
        <v>815</v>
      </c>
      <c r="C419" s="113"/>
      <c r="D419" s="43"/>
      <c r="E419" s="59">
        <v>9</v>
      </c>
      <c r="F419" s="59">
        <v>5</v>
      </c>
      <c r="G419" s="144">
        <f t="shared" si="12"/>
        <v>14</v>
      </c>
      <c r="H419" s="61"/>
      <c r="I419" s="253"/>
      <c r="J419" s="232"/>
      <c r="K419" s="233"/>
      <c r="L419" s="253"/>
      <c r="M419" s="232"/>
      <c r="N419" s="233"/>
      <c r="O419" s="214">
        <v>90</v>
      </c>
      <c r="P419" s="231"/>
      <c r="Q419" s="232"/>
      <c r="R419" s="233"/>
      <c r="S419" s="214">
        <v>91</v>
      </c>
      <c r="T419" s="231"/>
      <c r="U419" s="232"/>
      <c r="V419" s="233"/>
      <c r="W419" s="214">
        <v>89</v>
      </c>
    </row>
    <row r="420" spans="1:24" outlineLevel="1" x14ac:dyDescent="0.25">
      <c r="A420" s="57"/>
      <c r="B420" s="44" t="s">
        <v>816</v>
      </c>
      <c r="C420" s="113"/>
      <c r="D420" s="43"/>
      <c r="E420" s="59">
        <v>232</v>
      </c>
      <c r="F420" s="59">
        <v>78</v>
      </c>
      <c r="G420" s="144">
        <f t="shared" si="12"/>
        <v>310</v>
      </c>
      <c r="H420" s="61"/>
      <c r="I420" s="253"/>
      <c r="J420" s="232"/>
      <c r="K420" s="233"/>
      <c r="L420" s="253"/>
      <c r="M420" s="232"/>
      <c r="N420" s="233"/>
      <c r="O420" s="214">
        <v>372</v>
      </c>
      <c r="P420" s="231"/>
      <c r="Q420" s="232"/>
      <c r="R420" s="233"/>
      <c r="S420" s="214">
        <v>384</v>
      </c>
      <c r="T420" s="231"/>
      <c r="U420" s="232"/>
      <c r="V420" s="233"/>
      <c r="W420" s="214">
        <v>382</v>
      </c>
    </row>
    <row r="421" spans="1:24" outlineLevel="1" x14ac:dyDescent="0.25">
      <c r="A421" s="57"/>
      <c r="B421" s="44" t="s">
        <v>817</v>
      </c>
      <c r="C421" s="113"/>
      <c r="D421" s="43"/>
      <c r="E421" s="59">
        <v>294</v>
      </c>
      <c r="F421" s="59">
        <v>204</v>
      </c>
      <c r="G421" s="144">
        <f t="shared" si="12"/>
        <v>498</v>
      </c>
      <c r="H421" s="61"/>
      <c r="I421" s="253"/>
      <c r="J421" s="232"/>
      <c r="K421" s="233"/>
      <c r="L421" s="253"/>
      <c r="M421" s="232"/>
      <c r="N421" s="233"/>
      <c r="O421" s="214">
        <v>638</v>
      </c>
      <c r="P421" s="231"/>
      <c r="Q421" s="232"/>
      <c r="R421" s="233"/>
      <c r="S421" s="214">
        <f>733</f>
        <v>733</v>
      </c>
      <c r="T421" s="231"/>
      <c r="U421" s="232"/>
      <c r="V421" s="233"/>
      <c r="W421" s="214">
        <v>790</v>
      </c>
    </row>
    <row r="422" spans="1:24" outlineLevel="1" x14ac:dyDescent="0.25">
      <c r="A422" s="57"/>
      <c r="B422" s="44" t="s">
        <v>818</v>
      </c>
      <c r="C422" s="113"/>
      <c r="D422" s="43"/>
      <c r="E422" s="59">
        <v>482</v>
      </c>
      <c r="F422" s="59">
        <v>305</v>
      </c>
      <c r="G422" s="144">
        <f t="shared" si="12"/>
        <v>787</v>
      </c>
      <c r="H422" s="61"/>
      <c r="I422" s="253"/>
      <c r="J422" s="232"/>
      <c r="K422" s="233"/>
      <c r="L422" s="253"/>
      <c r="M422" s="232"/>
      <c r="N422" s="233"/>
      <c r="O422" s="214">
        <f>747</f>
        <v>747</v>
      </c>
      <c r="P422" s="231"/>
      <c r="Q422" s="232"/>
      <c r="R422" s="233"/>
      <c r="S422" s="214">
        <f>762</f>
        <v>762</v>
      </c>
      <c r="T422" s="231"/>
      <c r="U422" s="232"/>
      <c r="V422" s="233"/>
      <c r="W422" s="214">
        <v>784</v>
      </c>
    </row>
    <row r="423" spans="1:24" outlineLevel="1" x14ac:dyDescent="0.25">
      <c r="A423" s="57"/>
      <c r="B423" s="44" t="s">
        <v>819</v>
      </c>
      <c r="C423" s="113"/>
      <c r="D423" s="43"/>
      <c r="E423" s="59"/>
      <c r="F423" s="59"/>
      <c r="G423" s="144"/>
      <c r="H423" s="61"/>
      <c r="I423" s="253"/>
      <c r="J423" s="232"/>
      <c r="K423" s="233"/>
      <c r="L423" s="253"/>
      <c r="M423" s="232"/>
      <c r="N423" s="233"/>
      <c r="O423" s="214">
        <v>188</v>
      </c>
      <c r="P423" s="231"/>
      <c r="Q423" s="232"/>
      <c r="R423" s="233"/>
      <c r="S423" s="214">
        <v>196</v>
      </c>
      <c r="T423" s="231"/>
      <c r="U423" s="232"/>
      <c r="V423" s="233"/>
      <c r="W423" s="214">
        <v>165</v>
      </c>
    </row>
    <row r="424" spans="1:24" outlineLevel="1" x14ac:dyDescent="0.25">
      <c r="A424" s="57"/>
      <c r="B424" s="44" t="s">
        <v>820</v>
      </c>
      <c r="C424" s="113"/>
      <c r="D424" s="43"/>
      <c r="E424" s="59"/>
      <c r="F424" s="59"/>
      <c r="G424" s="144"/>
      <c r="H424" s="61"/>
      <c r="I424" s="253"/>
      <c r="J424" s="232"/>
      <c r="K424" s="233"/>
      <c r="L424" s="253"/>
      <c r="M424" s="232"/>
      <c r="N424" s="233"/>
      <c r="O424" s="214">
        <v>7</v>
      </c>
      <c r="P424" s="231"/>
      <c r="Q424" s="232"/>
      <c r="R424" s="233"/>
      <c r="S424" s="214">
        <v>6</v>
      </c>
      <c r="T424" s="231"/>
      <c r="U424" s="232"/>
      <c r="V424" s="233"/>
      <c r="W424" s="214">
        <v>6</v>
      </c>
    </row>
    <row r="425" spans="1:24" outlineLevel="1" x14ac:dyDescent="0.25">
      <c r="A425" s="57"/>
      <c r="B425" s="44" t="s">
        <v>821</v>
      </c>
      <c r="C425" s="113"/>
      <c r="D425" s="43"/>
      <c r="E425" s="59">
        <v>4684</v>
      </c>
      <c r="F425" s="59">
        <v>3507</v>
      </c>
      <c r="G425" s="144">
        <f t="shared" si="12"/>
        <v>8191</v>
      </c>
      <c r="H425" s="61"/>
      <c r="I425" s="253"/>
      <c r="J425" s="232"/>
      <c r="K425" s="233"/>
      <c r="L425" s="253"/>
      <c r="M425" s="232"/>
      <c r="N425" s="233"/>
      <c r="O425" s="214">
        <v>8924</v>
      </c>
      <c r="P425" s="231"/>
      <c r="Q425" s="232"/>
      <c r="R425" s="233"/>
      <c r="S425" s="214">
        <v>9266</v>
      </c>
      <c r="T425" s="231"/>
      <c r="U425" s="232"/>
      <c r="V425" s="233"/>
      <c r="W425" s="214">
        <v>9611</v>
      </c>
    </row>
    <row r="426" spans="1:24" outlineLevel="1" x14ac:dyDescent="0.25">
      <c r="A426" s="57"/>
      <c r="B426" s="44" t="s">
        <v>6</v>
      </c>
      <c r="C426" s="113"/>
      <c r="D426" s="43"/>
      <c r="E426" s="59">
        <v>6203</v>
      </c>
      <c r="F426" s="59">
        <v>4351</v>
      </c>
      <c r="G426" s="144">
        <f t="shared" si="12"/>
        <v>10554</v>
      </c>
      <c r="H426" s="61"/>
      <c r="I426" s="253"/>
      <c r="J426" s="232"/>
      <c r="K426" s="233"/>
      <c r="L426" s="253"/>
      <c r="M426" s="232"/>
      <c r="N426" s="233"/>
      <c r="O426" s="214">
        <v>11803</v>
      </c>
      <c r="P426" s="231"/>
      <c r="Q426" s="232"/>
      <c r="R426" s="233"/>
      <c r="S426" s="214">
        <v>12326</v>
      </c>
      <c r="T426" s="231"/>
      <c r="U426" s="232"/>
      <c r="V426" s="233"/>
      <c r="W426" s="214">
        <v>12734</v>
      </c>
    </row>
    <row r="427" spans="1:24" outlineLevel="1" x14ac:dyDescent="0.25">
      <c r="A427" s="57"/>
      <c r="B427" s="44" t="s">
        <v>697</v>
      </c>
      <c r="C427" s="113"/>
      <c r="D427" s="42"/>
      <c r="E427" s="59"/>
      <c r="F427" s="59"/>
      <c r="G427" s="59"/>
      <c r="H427" s="61"/>
      <c r="I427" s="253"/>
      <c r="J427" s="232"/>
      <c r="K427" s="233"/>
      <c r="L427" s="253"/>
      <c r="M427" s="232"/>
      <c r="N427" s="233"/>
      <c r="O427" s="213"/>
      <c r="P427" s="231"/>
      <c r="Q427" s="232"/>
      <c r="R427" s="233"/>
      <c r="S427" s="213"/>
      <c r="T427" s="231"/>
      <c r="U427" s="232"/>
      <c r="V427" s="233"/>
      <c r="W427" s="213"/>
    </row>
    <row r="428" spans="1:24" outlineLevel="1" x14ac:dyDescent="0.25">
      <c r="A428" s="57"/>
      <c r="B428" s="41" t="s">
        <v>698</v>
      </c>
      <c r="C428" s="113" t="s">
        <v>12</v>
      </c>
      <c r="D428" s="42" t="s">
        <v>696</v>
      </c>
      <c r="E428" s="59"/>
      <c r="F428" s="59"/>
      <c r="G428" s="59"/>
      <c r="H428" s="61"/>
      <c r="I428" s="253"/>
      <c r="J428" s="232"/>
      <c r="K428" s="233"/>
      <c r="L428" s="253"/>
      <c r="M428" s="232"/>
      <c r="N428" s="233"/>
      <c r="O428" s="213"/>
      <c r="P428" s="231"/>
      <c r="Q428" s="232"/>
      <c r="R428" s="233"/>
      <c r="S428" s="213"/>
      <c r="T428" s="231"/>
      <c r="U428" s="232"/>
      <c r="V428" s="233"/>
      <c r="W428" s="213"/>
    </row>
    <row r="429" spans="1:24" ht="52.8" x14ac:dyDescent="0.25">
      <c r="A429" s="57"/>
      <c r="B429" s="41" t="s">
        <v>699</v>
      </c>
      <c r="C429" s="113" t="s">
        <v>464</v>
      </c>
      <c r="D429" s="42" t="s">
        <v>700</v>
      </c>
      <c r="E429" s="59"/>
      <c r="F429" s="59"/>
      <c r="G429" s="59"/>
      <c r="H429" s="61"/>
      <c r="I429" s="253" t="s">
        <v>32</v>
      </c>
      <c r="J429" s="232" t="s">
        <v>32</v>
      </c>
      <c r="K429" s="233"/>
      <c r="L429" s="253"/>
      <c r="M429" s="232"/>
      <c r="N429" s="233"/>
      <c r="O429" s="215" t="s">
        <v>983</v>
      </c>
      <c r="P429" s="231"/>
      <c r="Q429" s="232"/>
      <c r="R429" s="233"/>
      <c r="S429" s="215" t="s">
        <v>984</v>
      </c>
      <c r="T429" s="231"/>
      <c r="U429" s="232"/>
      <c r="V429" s="233"/>
      <c r="W429" s="215" t="s">
        <v>1141</v>
      </c>
    </row>
    <row r="430" spans="1:24" ht="39.6" x14ac:dyDescent="0.25">
      <c r="A430" s="57"/>
      <c r="B430" s="41" t="s">
        <v>701</v>
      </c>
      <c r="C430" s="113" t="s">
        <v>464</v>
      </c>
      <c r="D430" s="42" t="s">
        <v>700</v>
      </c>
      <c r="E430" s="59"/>
      <c r="F430" s="59"/>
      <c r="G430" s="59"/>
      <c r="H430" s="61"/>
      <c r="I430" s="253"/>
      <c r="J430" s="232"/>
      <c r="K430" s="233"/>
      <c r="L430" s="253"/>
      <c r="M430" s="232"/>
      <c r="N430" s="233"/>
      <c r="O430" s="213"/>
      <c r="P430" s="231"/>
      <c r="Q430" s="232"/>
      <c r="R430" s="233"/>
      <c r="S430" s="213"/>
      <c r="T430" s="231"/>
      <c r="U430" s="232"/>
      <c r="V430" s="233"/>
      <c r="W430" s="213" t="s">
        <v>1142</v>
      </c>
    </row>
    <row r="431" spans="1:24" ht="39.6" x14ac:dyDescent="0.25">
      <c r="A431" s="57"/>
      <c r="B431" s="41" t="s">
        <v>702</v>
      </c>
      <c r="C431" s="113" t="s">
        <v>12</v>
      </c>
      <c r="D431" s="45" t="s">
        <v>703</v>
      </c>
      <c r="E431" s="59"/>
      <c r="F431" s="59"/>
      <c r="G431" s="59"/>
      <c r="H431" s="61"/>
      <c r="I431" s="253"/>
      <c r="J431" s="232"/>
      <c r="K431" s="233"/>
      <c r="L431" s="253"/>
      <c r="M431" s="232"/>
      <c r="N431" s="233"/>
      <c r="O431" s="213"/>
      <c r="P431" s="231" t="s">
        <v>944</v>
      </c>
      <c r="Q431" s="232"/>
      <c r="R431" s="233"/>
      <c r="S431" s="213"/>
      <c r="T431" s="231"/>
      <c r="U431" s="232"/>
      <c r="V431" s="233"/>
      <c r="W431" s="213"/>
    </row>
    <row r="432" spans="1:24" ht="26.4" x14ac:dyDescent="0.25">
      <c r="A432" s="57"/>
      <c r="B432" s="41" t="s">
        <v>704</v>
      </c>
      <c r="C432" s="113" t="s">
        <v>871</v>
      </c>
      <c r="D432" s="45" t="s">
        <v>705</v>
      </c>
      <c r="E432" s="59"/>
      <c r="F432" s="59"/>
      <c r="G432" s="59"/>
      <c r="H432" s="61"/>
      <c r="I432" s="253"/>
      <c r="J432" s="232"/>
      <c r="K432" s="233"/>
      <c r="L432" s="253"/>
      <c r="M432" s="232">
        <v>0</v>
      </c>
      <c r="N432" s="233"/>
      <c r="O432" s="213"/>
      <c r="P432" s="231"/>
      <c r="Q432" s="232">
        <v>0</v>
      </c>
      <c r="R432" s="233"/>
      <c r="S432" s="213"/>
      <c r="T432" s="231">
        <v>1</v>
      </c>
      <c r="U432" s="232"/>
      <c r="V432" s="233"/>
      <c r="W432" s="213">
        <v>1</v>
      </c>
      <c r="X432" s="53" t="s">
        <v>1143</v>
      </c>
    </row>
    <row r="433" spans="1:24" ht="39.6" x14ac:dyDescent="0.25">
      <c r="A433" s="57"/>
      <c r="B433" s="41" t="s">
        <v>706</v>
      </c>
      <c r="C433" s="113" t="s">
        <v>12</v>
      </c>
      <c r="D433" s="45" t="s">
        <v>707</v>
      </c>
      <c r="E433" s="59"/>
      <c r="F433" s="59"/>
      <c r="G433" s="59"/>
      <c r="H433" s="61"/>
      <c r="I433" s="253"/>
      <c r="J433" s="232"/>
      <c r="K433" s="233"/>
      <c r="L433" s="253"/>
      <c r="M433" s="232"/>
      <c r="N433" s="233"/>
      <c r="O433" s="213"/>
      <c r="P433" s="231"/>
      <c r="Q433" s="232"/>
      <c r="R433" s="233"/>
      <c r="S433" s="213"/>
      <c r="T433" s="231"/>
      <c r="U433" s="232">
        <v>1</v>
      </c>
      <c r="V433" s="233"/>
      <c r="W433" s="213">
        <v>1</v>
      </c>
      <c r="X433" s="53" t="s">
        <v>1144</v>
      </c>
    </row>
    <row r="434" spans="1:24" ht="26.4" x14ac:dyDescent="0.25">
      <c r="A434" s="57"/>
      <c r="B434" s="41" t="s">
        <v>708</v>
      </c>
      <c r="C434" s="113" t="s">
        <v>709</v>
      </c>
      <c r="D434" s="45" t="s">
        <v>638</v>
      </c>
      <c r="E434" s="59"/>
      <c r="F434" s="59"/>
      <c r="G434" s="59"/>
      <c r="H434" s="61"/>
      <c r="I434" s="253"/>
      <c r="J434" s="232"/>
      <c r="K434" s="233"/>
      <c r="L434" s="253"/>
      <c r="M434" s="232"/>
      <c r="N434" s="233"/>
      <c r="O434" s="213"/>
      <c r="P434" s="231" t="s">
        <v>945</v>
      </c>
      <c r="Q434" s="232"/>
      <c r="R434" s="233"/>
      <c r="S434" s="213"/>
      <c r="T434" s="231"/>
      <c r="U434" s="232"/>
      <c r="V434" s="233"/>
      <c r="W434" s="213"/>
      <c r="X434" s="331" t="s">
        <v>1158</v>
      </c>
    </row>
    <row r="435" spans="1:24" ht="26.4" x14ac:dyDescent="0.25">
      <c r="A435" s="57"/>
      <c r="B435" s="41" t="s">
        <v>710</v>
      </c>
      <c r="C435" s="113" t="s">
        <v>20</v>
      </c>
      <c r="D435" s="45" t="s">
        <v>711</v>
      </c>
      <c r="E435" s="59"/>
      <c r="F435" s="59"/>
      <c r="G435" s="59"/>
      <c r="H435" s="61"/>
      <c r="I435" s="253"/>
      <c r="J435" s="232"/>
      <c r="K435" s="233"/>
      <c r="L435" s="253"/>
      <c r="M435" s="232"/>
      <c r="N435" s="233"/>
      <c r="O435" s="213"/>
      <c r="P435" s="231"/>
      <c r="Q435" s="232"/>
      <c r="R435" s="233"/>
      <c r="S435" s="213"/>
      <c r="T435" s="231"/>
      <c r="U435" s="232"/>
      <c r="V435" s="233"/>
      <c r="W435" s="213"/>
      <c r="X435" s="53">
        <v>0</v>
      </c>
    </row>
    <row r="436" spans="1:24" x14ac:dyDescent="0.25">
      <c r="A436" s="57"/>
      <c r="B436" s="41" t="s">
        <v>712</v>
      </c>
      <c r="C436" s="113" t="s">
        <v>713</v>
      </c>
      <c r="D436" s="45" t="s">
        <v>714</v>
      </c>
      <c r="E436" s="59"/>
      <c r="F436" s="59"/>
      <c r="G436" s="59"/>
      <c r="H436" s="61"/>
      <c r="I436" s="253"/>
      <c r="J436" s="232"/>
      <c r="K436" s="233"/>
      <c r="L436" s="253"/>
      <c r="M436" s="232"/>
      <c r="N436" s="233"/>
      <c r="O436" s="213"/>
      <c r="P436" s="231"/>
      <c r="Q436" s="232"/>
      <c r="R436" s="233"/>
      <c r="S436" s="213"/>
      <c r="T436" s="231"/>
      <c r="U436" s="232"/>
      <c r="V436" s="233"/>
      <c r="W436" s="213"/>
    </row>
    <row r="437" spans="1:24" ht="105.6" x14ac:dyDescent="0.25">
      <c r="A437" s="57"/>
      <c r="B437" s="41" t="s">
        <v>715</v>
      </c>
      <c r="C437" s="113" t="s">
        <v>713</v>
      </c>
      <c r="D437" s="45" t="s">
        <v>714</v>
      </c>
      <c r="E437" s="59"/>
      <c r="F437" s="59"/>
      <c r="G437" s="59"/>
      <c r="H437" s="61"/>
      <c r="I437" s="253"/>
      <c r="J437" s="232"/>
      <c r="K437" s="233"/>
      <c r="L437" s="253"/>
      <c r="M437" s="232"/>
      <c r="N437" s="233"/>
      <c r="O437" s="213"/>
      <c r="P437" s="231"/>
      <c r="Q437" s="232"/>
      <c r="R437" s="233" t="s">
        <v>946</v>
      </c>
      <c r="S437" s="213"/>
      <c r="T437" s="231"/>
      <c r="U437" s="274" t="s">
        <v>1145</v>
      </c>
      <c r="V437" s="248" t="s">
        <v>1146</v>
      </c>
      <c r="W437" s="213"/>
    </row>
    <row r="438" spans="1:24" x14ac:dyDescent="0.25">
      <c r="A438" s="57"/>
      <c r="B438" s="41" t="s">
        <v>716</v>
      </c>
      <c r="C438" s="113" t="s">
        <v>125</v>
      </c>
      <c r="D438" s="45" t="s">
        <v>717</v>
      </c>
      <c r="E438" s="59"/>
      <c r="F438" s="59"/>
      <c r="G438" s="59"/>
      <c r="H438" s="61"/>
      <c r="I438" s="253"/>
      <c r="J438" s="232"/>
      <c r="K438" s="233"/>
      <c r="L438" s="253"/>
      <c r="M438" s="232"/>
      <c r="N438" s="233"/>
      <c r="O438" s="213"/>
      <c r="P438" s="231"/>
      <c r="Q438" s="232"/>
      <c r="R438" s="233"/>
      <c r="S438" s="213"/>
      <c r="T438" s="231"/>
      <c r="U438" s="232"/>
      <c r="V438" s="233"/>
      <c r="W438" s="213"/>
    </row>
    <row r="439" spans="1:24" x14ac:dyDescent="0.25">
      <c r="A439" s="106"/>
      <c r="B439" s="107" t="s">
        <v>718</v>
      </c>
      <c r="C439" s="112"/>
      <c r="D439" s="106"/>
      <c r="E439" s="108"/>
      <c r="F439" s="108"/>
      <c r="G439" s="108"/>
      <c r="H439" s="109"/>
      <c r="I439" s="252"/>
      <c r="J439" s="229"/>
      <c r="K439" s="230"/>
      <c r="L439" s="252"/>
      <c r="M439" s="229"/>
      <c r="N439" s="230"/>
      <c r="O439" s="212"/>
      <c r="P439" s="228"/>
      <c r="Q439" s="229"/>
      <c r="R439" s="230"/>
      <c r="S439" s="212"/>
      <c r="T439" s="228"/>
      <c r="U439" s="229"/>
      <c r="V439" s="230"/>
      <c r="W439" s="212"/>
    </row>
    <row r="440" spans="1:24" ht="26.4" x14ac:dyDescent="0.25">
      <c r="A440" s="57"/>
      <c r="B440" s="41" t="s">
        <v>719</v>
      </c>
      <c r="C440" s="113"/>
      <c r="D440" s="45" t="s">
        <v>720</v>
      </c>
      <c r="E440" s="59"/>
      <c r="F440" s="59"/>
      <c r="G440" s="59"/>
      <c r="H440" s="61"/>
      <c r="I440" s="253"/>
      <c r="J440" s="232"/>
      <c r="K440" s="233"/>
      <c r="L440" s="253"/>
      <c r="M440" s="232"/>
      <c r="N440" s="233"/>
      <c r="O440" s="213"/>
      <c r="P440" s="231"/>
      <c r="Q440" s="232"/>
      <c r="R440" s="233"/>
      <c r="S440" s="213"/>
      <c r="T440" s="231"/>
      <c r="U440" s="232"/>
      <c r="V440" s="233"/>
      <c r="W440" s="213"/>
    </row>
    <row r="441" spans="1:24" x14ac:dyDescent="0.25">
      <c r="A441" s="57"/>
      <c r="B441" s="41" t="s">
        <v>618</v>
      </c>
      <c r="C441" s="113"/>
      <c r="D441" s="45" t="s">
        <v>721</v>
      </c>
      <c r="E441" s="59"/>
      <c r="F441" s="59"/>
      <c r="G441" s="59"/>
      <c r="H441" s="61"/>
      <c r="I441" s="253" t="s">
        <v>32</v>
      </c>
      <c r="J441" s="232" t="s">
        <v>32</v>
      </c>
      <c r="K441" s="233"/>
      <c r="L441" s="253"/>
      <c r="M441" s="232"/>
      <c r="N441" s="233"/>
      <c r="O441" s="213"/>
      <c r="P441" s="231"/>
      <c r="Q441" s="232"/>
      <c r="R441" s="233"/>
      <c r="S441" s="213"/>
      <c r="T441" s="231"/>
      <c r="U441" s="232"/>
      <c r="V441" s="233"/>
      <c r="W441" s="213"/>
    </row>
    <row r="442" spans="1:24" x14ac:dyDescent="0.25">
      <c r="A442" s="57"/>
      <c r="B442" s="41" t="s">
        <v>619</v>
      </c>
      <c r="C442" s="113"/>
      <c r="D442" s="45" t="s">
        <v>726</v>
      </c>
      <c r="E442" s="59"/>
      <c r="F442" s="59"/>
      <c r="G442" s="59"/>
      <c r="H442" s="61"/>
      <c r="I442" s="253" t="s">
        <v>32</v>
      </c>
      <c r="J442" s="232" t="s">
        <v>32</v>
      </c>
      <c r="K442" s="233"/>
      <c r="L442" s="253"/>
      <c r="M442" s="232"/>
      <c r="N442" s="233"/>
      <c r="O442" s="213"/>
      <c r="P442" s="231"/>
      <c r="Q442" s="232"/>
      <c r="R442" s="233"/>
      <c r="S442" s="213"/>
      <c r="T442" s="231"/>
      <c r="U442" s="232"/>
      <c r="V442" s="233"/>
      <c r="W442" s="213"/>
    </row>
    <row r="443" spans="1:24" x14ac:dyDescent="0.25">
      <c r="A443" s="106"/>
      <c r="B443" s="107" t="s">
        <v>727</v>
      </c>
      <c r="C443" s="112"/>
      <c r="D443" s="106"/>
      <c r="E443" s="108"/>
      <c r="F443" s="108"/>
      <c r="G443" s="108"/>
      <c r="H443" s="109"/>
      <c r="I443" s="252"/>
      <c r="J443" s="229"/>
      <c r="K443" s="230"/>
      <c r="L443" s="252"/>
      <c r="M443" s="229"/>
      <c r="N443" s="230"/>
      <c r="O443" s="212"/>
      <c r="P443" s="228"/>
      <c r="Q443" s="229"/>
      <c r="R443" s="230"/>
      <c r="S443" s="212"/>
      <c r="T443" s="228"/>
      <c r="U443" s="229"/>
      <c r="V443" s="230"/>
      <c r="W443" s="212"/>
    </row>
    <row r="444" spans="1:24" ht="26.4" outlineLevel="1" x14ac:dyDescent="0.25">
      <c r="A444" s="57"/>
      <c r="B444" s="42" t="s">
        <v>830</v>
      </c>
      <c r="C444" s="113" t="s">
        <v>831</v>
      </c>
      <c r="D444" s="45" t="s">
        <v>829</v>
      </c>
      <c r="E444" s="59"/>
      <c r="F444" s="59"/>
      <c r="G444" s="59"/>
      <c r="H444" s="61"/>
      <c r="I444" s="253"/>
      <c r="J444" s="232"/>
      <c r="K444" s="233"/>
      <c r="L444" s="253"/>
      <c r="M444" s="232"/>
      <c r="N444" s="233"/>
      <c r="O444" s="213"/>
      <c r="P444" s="231"/>
      <c r="Q444" s="232"/>
      <c r="R444" s="233"/>
      <c r="S444" s="213"/>
      <c r="T444" s="231"/>
      <c r="U444" s="232"/>
      <c r="V444" s="233"/>
      <c r="W444" s="213"/>
    </row>
    <row r="445" spans="1:24" ht="26.4" outlineLevel="1" x14ac:dyDescent="0.25">
      <c r="A445" s="57"/>
      <c r="B445" s="52" t="s">
        <v>823</v>
      </c>
      <c r="C445" s="113"/>
      <c r="D445" s="45"/>
      <c r="E445" s="59"/>
      <c r="F445" s="59"/>
      <c r="G445" s="146">
        <v>46733.99669</v>
      </c>
      <c r="H445" s="61"/>
      <c r="I445" s="253"/>
      <c r="J445" s="232"/>
      <c r="K445" s="233"/>
      <c r="L445" s="253"/>
      <c r="M445" s="232"/>
      <c r="N445" s="233"/>
      <c r="O445" s="214">
        <v>43859.24</v>
      </c>
      <c r="P445" s="231"/>
      <c r="Q445" s="232"/>
      <c r="R445" s="233"/>
      <c r="S445" s="214"/>
      <c r="T445" s="231"/>
      <c r="U445" s="232"/>
      <c r="V445" s="233"/>
      <c r="W445" s="214"/>
    </row>
    <row r="446" spans="1:24" outlineLevel="1" x14ac:dyDescent="0.25">
      <c r="A446" s="57"/>
      <c r="B446" s="46" t="s">
        <v>6</v>
      </c>
      <c r="C446" s="113"/>
      <c r="D446" s="45"/>
      <c r="E446" s="59"/>
      <c r="F446" s="59"/>
      <c r="G446" s="146">
        <v>46564.949690000001</v>
      </c>
      <c r="H446" s="61"/>
      <c r="I446" s="253"/>
      <c r="J446" s="232"/>
      <c r="K446" s="233"/>
      <c r="L446" s="253"/>
      <c r="M446" s="232"/>
      <c r="N446" s="233"/>
      <c r="O446" s="214">
        <v>43689.39</v>
      </c>
      <c r="P446" s="231"/>
      <c r="Q446" s="232"/>
      <c r="R446" s="233"/>
      <c r="S446" s="214"/>
      <c r="T446" s="231"/>
      <c r="U446" s="232"/>
      <c r="V446" s="233"/>
      <c r="W446" s="214"/>
    </row>
    <row r="447" spans="1:24" outlineLevel="1" x14ac:dyDescent="0.25">
      <c r="A447" s="57"/>
      <c r="B447" s="46" t="s">
        <v>824</v>
      </c>
      <c r="C447" s="113"/>
      <c r="D447" s="45"/>
      <c r="E447" s="59"/>
      <c r="F447" s="59"/>
      <c r="G447" s="145">
        <v>340</v>
      </c>
      <c r="H447" s="61"/>
      <c r="I447" s="253"/>
      <c r="J447" s="232"/>
      <c r="K447" s="233"/>
      <c r="L447" s="253"/>
      <c r="M447" s="232"/>
      <c r="N447" s="233"/>
      <c r="O447" s="214">
        <v>338</v>
      </c>
      <c r="P447" s="231"/>
      <c r="Q447" s="232"/>
      <c r="R447" s="233"/>
      <c r="S447" s="214"/>
      <c r="T447" s="231"/>
      <c r="U447" s="232"/>
      <c r="V447" s="233"/>
      <c r="W447" s="214"/>
    </row>
    <row r="448" spans="1:24" outlineLevel="1" x14ac:dyDescent="0.25">
      <c r="A448" s="57"/>
      <c r="B448" s="46" t="s">
        <v>825</v>
      </c>
      <c r="C448" s="113"/>
      <c r="D448" s="45"/>
      <c r="E448" s="59"/>
      <c r="F448" s="59"/>
      <c r="G448" s="146">
        <v>46564.949690000001</v>
      </c>
      <c r="H448" s="61"/>
      <c r="I448" s="253"/>
      <c r="J448" s="232"/>
      <c r="K448" s="233"/>
      <c r="L448" s="253"/>
      <c r="M448" s="232"/>
      <c r="N448" s="233"/>
      <c r="O448" s="214">
        <v>43689.39</v>
      </c>
      <c r="P448" s="231"/>
      <c r="Q448" s="232"/>
      <c r="R448" s="233"/>
      <c r="S448" s="214"/>
      <c r="T448" s="231"/>
      <c r="U448" s="232"/>
      <c r="V448" s="233"/>
      <c r="W448" s="214"/>
    </row>
    <row r="449" spans="1:23" outlineLevel="1" x14ac:dyDescent="0.25">
      <c r="A449" s="57"/>
      <c r="B449" s="46" t="s">
        <v>826</v>
      </c>
      <c r="C449" s="113"/>
      <c r="D449" s="45"/>
      <c r="E449" s="59"/>
      <c r="F449" s="59"/>
      <c r="G449" s="145">
        <v>24743.217000000001</v>
      </c>
      <c r="H449" s="61"/>
      <c r="I449" s="253"/>
      <c r="J449" s="232"/>
      <c r="K449" s="233"/>
      <c r="L449" s="253"/>
      <c r="M449" s="232"/>
      <c r="N449" s="233"/>
      <c r="O449" s="214">
        <v>22304.21</v>
      </c>
      <c r="P449" s="231"/>
      <c r="Q449" s="232"/>
      <c r="R449" s="233"/>
      <c r="S449" s="214"/>
      <c r="T449" s="231"/>
      <c r="U449" s="232"/>
      <c r="V449" s="233"/>
      <c r="W449" s="214"/>
    </row>
    <row r="450" spans="1:23" outlineLevel="1" x14ac:dyDescent="0.25">
      <c r="A450" s="57"/>
      <c r="B450" s="46" t="s">
        <v>827</v>
      </c>
      <c r="C450" s="113"/>
      <c r="D450" s="45"/>
      <c r="E450" s="59"/>
      <c r="F450" s="59"/>
      <c r="G450" s="146">
        <v>21821.732690000001</v>
      </c>
      <c r="H450" s="61"/>
      <c r="I450" s="253"/>
      <c r="J450" s="232"/>
      <c r="K450" s="233"/>
      <c r="L450" s="253"/>
      <c r="M450" s="232"/>
      <c r="N450" s="233"/>
      <c r="O450" s="214">
        <v>21385.18</v>
      </c>
      <c r="P450" s="231"/>
      <c r="Q450" s="232"/>
      <c r="R450" s="233"/>
      <c r="S450" s="214"/>
      <c r="T450" s="231"/>
      <c r="U450" s="232"/>
      <c r="V450" s="233"/>
      <c r="W450" s="214"/>
    </row>
    <row r="451" spans="1:23" outlineLevel="1" x14ac:dyDescent="0.25">
      <c r="A451" s="57"/>
      <c r="B451" s="46" t="s">
        <v>828</v>
      </c>
      <c r="C451" s="113"/>
      <c r="D451" s="45"/>
      <c r="E451" s="59"/>
      <c r="F451" s="59"/>
      <c r="G451" s="145">
        <v>169.047</v>
      </c>
      <c r="H451" s="61"/>
      <c r="I451" s="253"/>
      <c r="J451" s="232"/>
      <c r="K451" s="233"/>
      <c r="L451" s="253"/>
      <c r="M451" s="232"/>
      <c r="N451" s="233"/>
      <c r="O451" s="214">
        <v>169.85</v>
      </c>
      <c r="P451" s="231"/>
      <c r="Q451" s="232"/>
      <c r="R451" s="233"/>
      <c r="S451" s="214"/>
      <c r="T451" s="231"/>
      <c r="U451" s="232"/>
      <c r="V451" s="233"/>
      <c r="W451" s="214"/>
    </row>
    <row r="452" spans="1:23" ht="36.75" customHeight="1" x14ac:dyDescent="0.25">
      <c r="A452" s="57"/>
      <c r="B452" s="42" t="s">
        <v>620</v>
      </c>
      <c r="C452" s="113"/>
      <c r="D452" s="45" t="s">
        <v>872</v>
      </c>
      <c r="E452" s="47" t="s">
        <v>621</v>
      </c>
      <c r="F452" s="47" t="s">
        <v>629</v>
      </c>
      <c r="G452" s="144"/>
      <c r="H452" s="61"/>
      <c r="I452" s="253" t="s">
        <v>621</v>
      </c>
      <c r="J452" s="232" t="s">
        <v>629</v>
      </c>
      <c r="K452" s="233"/>
      <c r="L452" s="253"/>
      <c r="M452" s="232" t="s">
        <v>931</v>
      </c>
      <c r="N452" s="233"/>
      <c r="O452" s="214"/>
      <c r="P452" s="231"/>
      <c r="Q452" s="232" t="s">
        <v>931</v>
      </c>
      <c r="R452" s="233" t="s">
        <v>1036</v>
      </c>
      <c r="S452" s="214"/>
      <c r="T452" s="231"/>
      <c r="U452" s="232"/>
      <c r="V452" s="248" t="s">
        <v>1036</v>
      </c>
      <c r="W452" s="214"/>
    </row>
    <row r="453" spans="1:23" x14ac:dyDescent="0.25">
      <c r="A453" s="57"/>
      <c r="B453" s="41" t="s">
        <v>722</v>
      </c>
      <c r="C453" s="113"/>
      <c r="D453" s="45"/>
      <c r="E453" s="59"/>
      <c r="F453" s="59"/>
      <c r="G453" s="59"/>
      <c r="H453" s="61"/>
      <c r="I453" s="253"/>
      <c r="J453" s="232"/>
      <c r="K453" s="233"/>
      <c r="L453" s="253"/>
      <c r="M453" s="232"/>
      <c r="N453" s="233"/>
      <c r="O453" s="213"/>
      <c r="P453" s="231"/>
      <c r="Q453" s="232"/>
      <c r="R453" s="233"/>
      <c r="S453" s="213"/>
      <c r="T453" s="231"/>
      <c r="U453" s="232"/>
      <c r="V453" s="233"/>
      <c r="W453" s="213"/>
    </row>
    <row r="454" spans="1:23" ht="26.4" x14ac:dyDescent="0.25">
      <c r="A454" s="57"/>
      <c r="B454" s="44" t="s">
        <v>723</v>
      </c>
      <c r="C454" s="113"/>
      <c r="D454" s="45" t="s">
        <v>724</v>
      </c>
      <c r="E454" s="59">
        <v>1635</v>
      </c>
      <c r="F454" s="59"/>
      <c r="G454" s="59"/>
      <c r="H454" s="61"/>
      <c r="I454" s="253"/>
      <c r="J454" s="232"/>
      <c r="K454" s="234"/>
      <c r="L454" s="253"/>
      <c r="M454" s="232">
        <v>1761</v>
      </c>
      <c r="N454" s="234">
        <v>582</v>
      </c>
      <c r="O454" s="213"/>
      <c r="P454" s="231"/>
      <c r="Q454" s="232" t="s">
        <v>949</v>
      </c>
      <c r="R454" s="233">
        <v>675</v>
      </c>
      <c r="S454" s="213"/>
      <c r="T454" s="231"/>
      <c r="U454" s="232"/>
      <c r="V454" s="233" t="s">
        <v>1147</v>
      </c>
      <c r="W454" s="213"/>
    </row>
    <row r="455" spans="1:23" ht="26.4" x14ac:dyDescent="0.25">
      <c r="A455" s="57"/>
      <c r="B455" s="44" t="s">
        <v>725</v>
      </c>
      <c r="C455" s="113"/>
      <c r="D455" s="45" t="s">
        <v>724</v>
      </c>
      <c r="E455" s="59">
        <v>1635</v>
      </c>
      <c r="F455" s="59"/>
      <c r="G455" s="59"/>
      <c r="H455" s="61"/>
      <c r="I455" s="253"/>
      <c r="J455" s="232"/>
      <c r="K455" s="234"/>
      <c r="L455" s="253"/>
      <c r="M455" s="232">
        <v>1761</v>
      </c>
      <c r="N455" s="234">
        <v>582</v>
      </c>
      <c r="O455" s="213"/>
      <c r="P455" s="231"/>
      <c r="Q455" s="232" t="s">
        <v>949</v>
      </c>
      <c r="R455" s="233">
        <v>675</v>
      </c>
      <c r="S455" s="213"/>
      <c r="T455" s="231"/>
      <c r="U455" s="232"/>
      <c r="V455" s="233" t="s">
        <v>1147</v>
      </c>
      <c r="W455" s="213"/>
    </row>
    <row r="456" spans="1:23" ht="39.6" x14ac:dyDescent="0.25">
      <c r="A456" s="57"/>
      <c r="B456" s="45" t="s">
        <v>728</v>
      </c>
      <c r="C456" s="113"/>
      <c r="D456" s="45" t="s">
        <v>729</v>
      </c>
      <c r="E456" s="59"/>
      <c r="F456" s="59"/>
      <c r="G456" s="59"/>
      <c r="H456" s="61"/>
      <c r="I456" s="253"/>
      <c r="J456" s="232"/>
      <c r="K456" s="234"/>
      <c r="L456" s="253"/>
      <c r="M456" s="232"/>
      <c r="N456" s="234"/>
      <c r="O456" s="213"/>
      <c r="P456" s="231"/>
      <c r="Q456" s="232"/>
      <c r="R456" s="233"/>
      <c r="S456" s="213"/>
      <c r="T456" s="231"/>
      <c r="U456" s="232"/>
      <c r="V456" s="233"/>
      <c r="W456" s="213"/>
    </row>
    <row r="457" spans="1:23" x14ac:dyDescent="0.25">
      <c r="A457" s="57"/>
      <c r="B457" s="52" t="s">
        <v>832</v>
      </c>
      <c r="C457" s="113"/>
      <c r="D457" s="45"/>
      <c r="E457" s="59">
        <v>2216</v>
      </c>
      <c r="F457" s="59"/>
      <c r="G457" s="59"/>
      <c r="H457" s="61"/>
      <c r="I457" s="253"/>
      <c r="J457" s="232"/>
      <c r="K457" s="234"/>
      <c r="L457" s="253"/>
      <c r="M457" s="232">
        <v>2409</v>
      </c>
      <c r="N457" s="234">
        <v>5517</v>
      </c>
      <c r="O457" s="213"/>
      <c r="P457" s="231"/>
      <c r="Q457" s="232">
        <v>2568</v>
      </c>
      <c r="R457" s="233">
        <v>5706</v>
      </c>
      <c r="S457" s="213"/>
      <c r="T457" s="231"/>
      <c r="U457" s="232"/>
      <c r="V457" s="233">
        <v>5799</v>
      </c>
      <c r="W457" s="213"/>
    </row>
    <row r="458" spans="1:23" x14ac:dyDescent="0.25">
      <c r="A458" s="57"/>
      <c r="B458" s="52" t="s">
        <v>833</v>
      </c>
      <c r="C458" s="113"/>
      <c r="D458" s="45"/>
      <c r="E458" s="59">
        <v>73</v>
      </c>
      <c r="F458" s="59"/>
      <c r="G458" s="59"/>
      <c r="H458" s="61"/>
      <c r="I458" s="253"/>
      <c r="J458" s="232"/>
      <c r="K458" s="234"/>
      <c r="L458" s="253"/>
      <c r="M458" s="232">
        <v>121</v>
      </c>
      <c r="N458" s="234">
        <v>27</v>
      </c>
      <c r="O458" s="213"/>
      <c r="P458" s="231"/>
      <c r="Q458" s="232">
        <v>121</v>
      </c>
      <c r="R458" s="233">
        <v>35</v>
      </c>
      <c r="S458" s="213"/>
      <c r="T458" s="231"/>
      <c r="U458" s="232"/>
      <c r="V458" s="233">
        <v>35</v>
      </c>
      <c r="W458" s="213"/>
    </row>
    <row r="459" spans="1:23" ht="39.6" x14ac:dyDescent="0.25">
      <c r="A459" s="57"/>
      <c r="B459" s="45" t="s">
        <v>834</v>
      </c>
      <c r="C459" s="113"/>
      <c r="D459" s="45" t="s">
        <v>729</v>
      </c>
      <c r="E459" s="59"/>
      <c r="F459" s="59"/>
      <c r="G459" s="59"/>
      <c r="H459" s="61"/>
      <c r="I459" s="253"/>
      <c r="J459" s="232"/>
      <c r="K459" s="234"/>
      <c r="L459" s="253"/>
      <c r="M459" s="232"/>
      <c r="N459" s="234"/>
      <c r="O459" s="213"/>
      <c r="P459" s="231"/>
      <c r="Q459" s="232"/>
      <c r="R459" s="233"/>
      <c r="S459" s="213"/>
      <c r="T459" s="231"/>
      <c r="U459" s="232"/>
      <c r="V459" s="233"/>
      <c r="W459" s="213"/>
    </row>
    <row r="460" spans="1:23" x14ac:dyDescent="0.25">
      <c r="A460" s="57"/>
      <c r="B460" s="52" t="s">
        <v>832</v>
      </c>
      <c r="C460" s="113"/>
      <c r="D460" s="45"/>
      <c r="E460" s="59">
        <v>2491</v>
      </c>
      <c r="F460" s="59"/>
      <c r="G460" s="59"/>
      <c r="H460" s="61"/>
      <c r="I460" s="253"/>
      <c r="J460" s="232"/>
      <c r="K460" s="234"/>
      <c r="L460" s="253"/>
      <c r="M460" s="232">
        <v>2826</v>
      </c>
      <c r="N460" s="234">
        <v>5754</v>
      </c>
      <c r="O460" s="213"/>
      <c r="P460" s="231"/>
      <c r="Q460" s="232">
        <v>3012</v>
      </c>
      <c r="R460" s="233">
        <v>5937</v>
      </c>
      <c r="S460" s="213"/>
      <c r="T460" s="231"/>
      <c r="U460" s="232"/>
      <c r="V460" s="233" t="s">
        <v>1148</v>
      </c>
      <c r="W460" s="213"/>
    </row>
    <row r="461" spans="1:23" x14ac:dyDescent="0.25">
      <c r="A461" s="57"/>
      <c r="B461" s="46" t="s">
        <v>833</v>
      </c>
      <c r="C461" s="113"/>
      <c r="D461" s="45"/>
      <c r="E461" s="59">
        <v>96</v>
      </c>
      <c r="F461" s="59"/>
      <c r="G461" s="59"/>
      <c r="H461" s="61"/>
      <c r="I461" s="253"/>
      <c r="J461" s="232"/>
      <c r="K461" s="234"/>
      <c r="L461" s="253"/>
      <c r="M461" s="232">
        <v>144</v>
      </c>
      <c r="N461" s="234">
        <v>27</v>
      </c>
      <c r="O461" s="213"/>
      <c r="P461" s="231"/>
      <c r="Q461" s="232">
        <v>146</v>
      </c>
      <c r="R461" s="233">
        <v>37</v>
      </c>
      <c r="S461" s="213"/>
      <c r="T461" s="231"/>
      <c r="U461" s="232"/>
      <c r="V461" s="233">
        <v>37</v>
      </c>
      <c r="W461" s="213"/>
    </row>
    <row r="462" spans="1:23" ht="75.75" customHeight="1" x14ac:dyDescent="0.25">
      <c r="A462" s="57"/>
      <c r="B462" s="45" t="s">
        <v>622</v>
      </c>
      <c r="C462" s="113"/>
      <c r="D462" s="45" t="s">
        <v>730</v>
      </c>
      <c r="E462" s="47" t="s">
        <v>623</v>
      </c>
      <c r="F462" s="47" t="s">
        <v>630</v>
      </c>
      <c r="G462" s="59"/>
      <c r="H462" s="61"/>
      <c r="I462" s="253" t="s">
        <v>623</v>
      </c>
      <c r="J462" s="232" t="s">
        <v>630</v>
      </c>
      <c r="K462" s="247"/>
      <c r="L462" s="253"/>
      <c r="M462" s="232" t="s">
        <v>932</v>
      </c>
      <c r="N462" s="247" t="s">
        <v>630</v>
      </c>
      <c r="O462" s="213"/>
      <c r="P462" s="231"/>
      <c r="Q462" s="274" t="s">
        <v>950</v>
      </c>
      <c r="R462" s="233"/>
      <c r="S462" s="213"/>
      <c r="T462" s="231"/>
      <c r="U462" s="274"/>
      <c r="V462" s="248" t="s">
        <v>630</v>
      </c>
      <c r="W462" s="213"/>
    </row>
    <row r="463" spans="1:23" ht="33" customHeight="1" x14ac:dyDescent="0.25">
      <c r="A463" s="57"/>
      <c r="B463" s="45" t="s">
        <v>731</v>
      </c>
      <c r="C463" s="113"/>
      <c r="D463" s="45" t="s">
        <v>732</v>
      </c>
      <c r="E463" s="59"/>
      <c r="F463" s="59"/>
      <c r="G463" s="59"/>
      <c r="H463" s="61"/>
      <c r="I463" s="253"/>
      <c r="J463" s="232"/>
      <c r="K463" s="233"/>
      <c r="L463" s="253"/>
      <c r="M463" s="232"/>
      <c r="N463" s="233"/>
      <c r="O463" s="213"/>
      <c r="P463" s="231"/>
      <c r="Q463" s="232"/>
      <c r="R463" s="233"/>
      <c r="S463" s="213"/>
      <c r="T463" s="231"/>
      <c r="U463" s="232"/>
      <c r="V463" s="233"/>
      <c r="W463" s="213"/>
    </row>
    <row r="464" spans="1:23" ht="26.4" x14ac:dyDescent="0.25">
      <c r="A464" s="57"/>
      <c r="B464" s="45" t="s">
        <v>733</v>
      </c>
      <c r="C464" s="113" t="s">
        <v>12</v>
      </c>
      <c r="D464" s="45" t="s">
        <v>729</v>
      </c>
      <c r="E464" s="59"/>
      <c r="F464" s="59"/>
      <c r="G464" s="59"/>
      <c r="H464" s="61"/>
      <c r="I464" s="253"/>
      <c r="J464" s="232"/>
      <c r="K464" s="233"/>
      <c r="L464" s="253"/>
      <c r="M464" s="232"/>
      <c r="N464" s="233"/>
      <c r="O464" s="213"/>
      <c r="P464" s="231"/>
      <c r="Q464" s="232"/>
      <c r="R464" s="233"/>
      <c r="S464" s="213"/>
      <c r="T464" s="231"/>
      <c r="U464" s="232"/>
      <c r="V464" s="233"/>
      <c r="W464" s="213"/>
    </row>
    <row r="465" spans="1:23" x14ac:dyDescent="0.25">
      <c r="A465" s="57"/>
      <c r="B465" s="52" t="s">
        <v>835</v>
      </c>
      <c r="C465" s="113"/>
      <c r="D465" s="45"/>
      <c r="E465" s="59">
        <v>1944</v>
      </c>
      <c r="F465" s="59"/>
      <c r="G465" s="59"/>
      <c r="H465" s="61"/>
      <c r="I465" s="253"/>
      <c r="J465" s="232"/>
      <c r="K465" s="233"/>
      <c r="L465" s="253"/>
      <c r="M465" s="232">
        <v>7400</v>
      </c>
      <c r="N465" s="233"/>
      <c r="O465" s="213"/>
      <c r="P465" s="231"/>
      <c r="Q465" s="232">
        <v>7513</v>
      </c>
      <c r="R465" s="233"/>
      <c r="S465" s="213"/>
      <c r="T465" s="231"/>
      <c r="U465" s="232"/>
      <c r="V465" s="233"/>
      <c r="W465" s="213"/>
    </row>
    <row r="466" spans="1:23" x14ac:dyDescent="0.25">
      <c r="A466" s="57"/>
      <c r="B466" s="52" t="s">
        <v>836</v>
      </c>
      <c r="C466" s="113"/>
      <c r="D466" s="45"/>
      <c r="E466" s="59">
        <v>1251</v>
      </c>
      <c r="F466" s="59"/>
      <c r="G466" s="59"/>
      <c r="H466" s="61"/>
      <c r="I466" s="253"/>
      <c r="J466" s="232"/>
      <c r="K466" s="233"/>
      <c r="L466" s="253"/>
      <c r="M466" s="232">
        <v>2133</v>
      </c>
      <c r="N466" s="233"/>
      <c r="O466" s="213"/>
      <c r="P466" s="231"/>
      <c r="Q466" s="232">
        <v>2170</v>
      </c>
      <c r="R466" s="233"/>
      <c r="S466" s="213"/>
      <c r="T466" s="231"/>
      <c r="U466" s="232"/>
      <c r="V466" s="233"/>
      <c r="W466" s="213"/>
    </row>
    <row r="467" spans="1:23" x14ac:dyDescent="0.25">
      <c r="A467" s="57"/>
      <c r="B467" s="52" t="s">
        <v>837</v>
      </c>
      <c r="C467" s="113"/>
      <c r="D467" s="45"/>
      <c r="E467" s="59">
        <v>395</v>
      </c>
      <c r="F467" s="59"/>
      <c r="G467" s="59"/>
      <c r="H467" s="61"/>
      <c r="I467" s="253"/>
      <c r="J467" s="232"/>
      <c r="K467" s="233"/>
      <c r="L467" s="253"/>
      <c r="M467" s="232">
        <v>418</v>
      </c>
      <c r="N467" s="233"/>
      <c r="O467" s="213"/>
      <c r="P467" s="231"/>
      <c r="Q467" s="232">
        <v>613</v>
      </c>
      <c r="R467" s="233"/>
      <c r="S467" s="213"/>
      <c r="T467" s="231"/>
      <c r="U467" s="232"/>
      <c r="V467" s="233"/>
      <c r="W467" s="213"/>
    </row>
    <row r="468" spans="1:23" x14ac:dyDescent="0.25">
      <c r="A468" s="57"/>
      <c r="B468" s="52" t="s">
        <v>838</v>
      </c>
      <c r="C468" s="113"/>
      <c r="D468" s="45"/>
      <c r="E468" s="59">
        <v>140</v>
      </c>
      <c r="F468" s="59"/>
      <c r="G468" s="59"/>
      <c r="H468" s="61"/>
      <c r="I468" s="253"/>
      <c r="J468" s="232"/>
      <c r="K468" s="233"/>
      <c r="L468" s="253"/>
      <c r="M468" s="232">
        <v>173</v>
      </c>
      <c r="N468" s="233"/>
      <c r="O468" s="213"/>
      <c r="P468" s="231"/>
      <c r="Q468" s="232">
        <v>177</v>
      </c>
      <c r="R468" s="233"/>
      <c r="S468" s="213"/>
      <c r="T468" s="231"/>
      <c r="U468" s="232"/>
      <c r="V468" s="233"/>
      <c r="W468" s="213"/>
    </row>
    <row r="469" spans="1:23" x14ac:dyDescent="0.25">
      <c r="A469" s="57"/>
      <c r="B469" s="52" t="s">
        <v>839</v>
      </c>
      <c r="C469" s="113"/>
      <c r="D469" s="45"/>
      <c r="E469" s="59">
        <v>124</v>
      </c>
      <c r="F469" s="59"/>
      <c r="G469" s="59"/>
      <c r="H469" s="61"/>
      <c r="I469" s="253"/>
      <c r="J469" s="232"/>
      <c r="K469" s="233"/>
      <c r="L469" s="253"/>
      <c r="M469" s="232">
        <v>174</v>
      </c>
      <c r="N469" s="233"/>
      <c r="O469" s="213"/>
      <c r="P469" s="231"/>
      <c r="Q469" s="232">
        <v>174</v>
      </c>
      <c r="R469" s="233"/>
      <c r="S469" s="213"/>
      <c r="T469" s="231"/>
      <c r="U469" s="232"/>
      <c r="V469" s="233"/>
      <c r="W469" s="213"/>
    </row>
    <row r="470" spans="1:23" x14ac:dyDescent="0.25">
      <c r="A470" s="57"/>
      <c r="B470" s="167" t="s">
        <v>986</v>
      </c>
      <c r="C470" s="113"/>
      <c r="D470" s="45"/>
      <c r="E470" s="59"/>
      <c r="F470" s="59"/>
      <c r="G470" s="59"/>
      <c r="H470" s="61"/>
      <c r="I470" s="253"/>
      <c r="J470" s="232"/>
      <c r="K470" s="234"/>
      <c r="L470" s="253"/>
      <c r="M470" s="232"/>
      <c r="N470" s="234">
        <v>3680</v>
      </c>
      <c r="O470" s="213"/>
      <c r="P470" s="231"/>
      <c r="Q470" s="232">
        <v>450</v>
      </c>
      <c r="R470" s="233"/>
      <c r="S470" s="213"/>
      <c r="T470" s="231"/>
      <c r="U470" s="232"/>
      <c r="V470" s="233"/>
      <c r="W470" s="213"/>
    </row>
    <row r="471" spans="1:23" x14ac:dyDescent="0.25">
      <c r="A471" s="57"/>
      <c r="B471" s="167" t="s">
        <v>987</v>
      </c>
      <c r="C471" s="113"/>
      <c r="D471" s="45"/>
      <c r="E471" s="59"/>
      <c r="F471" s="59"/>
      <c r="G471" s="59"/>
      <c r="H471" s="61"/>
      <c r="I471" s="253"/>
      <c r="J471" s="232"/>
      <c r="K471" s="234"/>
      <c r="L471" s="253"/>
      <c r="M471" s="232"/>
      <c r="N471" s="234">
        <v>340</v>
      </c>
      <c r="O471" s="213"/>
      <c r="P471" s="231"/>
      <c r="Q471" s="232"/>
      <c r="R471" s="234">
        <v>3700</v>
      </c>
      <c r="S471" s="213"/>
      <c r="T471" s="231"/>
      <c r="U471" s="232"/>
      <c r="V471" s="233">
        <v>3781</v>
      </c>
      <c r="W471" s="213"/>
    </row>
    <row r="472" spans="1:23" x14ac:dyDescent="0.25">
      <c r="A472" s="57"/>
      <c r="B472" s="167" t="s">
        <v>988</v>
      </c>
      <c r="C472" s="113"/>
      <c r="D472" s="45"/>
      <c r="E472" s="59"/>
      <c r="F472" s="59"/>
      <c r="G472" s="59"/>
      <c r="H472" s="61"/>
      <c r="I472" s="253"/>
      <c r="J472" s="232"/>
      <c r="K472" s="234"/>
      <c r="L472" s="253"/>
      <c r="M472" s="232"/>
      <c r="N472" s="234">
        <v>138</v>
      </c>
      <c r="O472" s="213"/>
      <c r="P472" s="231"/>
      <c r="Q472" s="232"/>
      <c r="R472" s="234">
        <v>360</v>
      </c>
      <c r="S472" s="213"/>
      <c r="T472" s="231"/>
      <c r="U472" s="232"/>
      <c r="V472" s="316">
        <v>378</v>
      </c>
      <c r="W472" s="213"/>
    </row>
    <row r="473" spans="1:23" x14ac:dyDescent="0.25">
      <c r="A473" s="57"/>
      <c r="B473" s="167" t="s">
        <v>989</v>
      </c>
      <c r="C473" s="113"/>
      <c r="D473" s="45"/>
      <c r="E473" s="59"/>
      <c r="F473" s="59"/>
      <c r="G473" s="59"/>
      <c r="H473" s="61"/>
      <c r="I473" s="253"/>
      <c r="J473" s="232"/>
      <c r="K473" s="234"/>
      <c r="L473" s="253"/>
      <c r="M473" s="232"/>
      <c r="N473" s="234">
        <v>22</v>
      </c>
      <c r="O473" s="213"/>
      <c r="P473" s="231"/>
      <c r="Q473" s="232"/>
      <c r="R473" s="234">
        <v>146</v>
      </c>
      <c r="S473" s="213"/>
      <c r="T473" s="231"/>
      <c r="U473" s="232"/>
      <c r="V473" s="316">
        <v>149</v>
      </c>
      <c r="W473" s="213"/>
    </row>
    <row r="474" spans="1:23" x14ac:dyDescent="0.25">
      <c r="A474" s="57"/>
      <c r="B474" s="167" t="s">
        <v>990</v>
      </c>
      <c r="C474" s="113"/>
      <c r="D474" s="45"/>
      <c r="E474" s="59"/>
      <c r="F474" s="59"/>
      <c r="G474" s="59"/>
      <c r="H474" s="61"/>
      <c r="I474" s="253"/>
      <c r="J474" s="232"/>
      <c r="K474" s="234"/>
      <c r="L474" s="253"/>
      <c r="M474" s="232"/>
      <c r="N474" s="234">
        <v>200</v>
      </c>
      <c r="O474" s="213"/>
      <c r="P474" s="231"/>
      <c r="Q474" s="232"/>
      <c r="R474" s="234">
        <v>24</v>
      </c>
      <c r="S474" s="213"/>
      <c r="T474" s="231"/>
      <c r="U474" s="232"/>
      <c r="V474" s="316">
        <v>24</v>
      </c>
      <c r="W474" s="213"/>
    </row>
    <row r="475" spans="1:23" x14ac:dyDescent="0.25">
      <c r="A475" s="57"/>
      <c r="B475" s="52" t="s">
        <v>946</v>
      </c>
      <c r="C475" s="113"/>
      <c r="D475" s="45"/>
      <c r="E475" s="59"/>
      <c r="F475" s="59"/>
      <c r="G475" s="59"/>
      <c r="H475" s="61"/>
      <c r="I475" s="253"/>
      <c r="J475" s="232"/>
      <c r="K475" s="234"/>
      <c r="L475" s="253"/>
      <c r="M475" s="232"/>
      <c r="N475" s="234">
        <v>107</v>
      </c>
      <c r="O475" s="213"/>
      <c r="P475" s="231"/>
      <c r="Q475" s="232"/>
      <c r="R475" s="234">
        <v>200</v>
      </c>
      <c r="S475" s="213"/>
      <c r="T475" s="231"/>
      <c r="U475" s="232"/>
      <c r="V475" s="316">
        <v>200</v>
      </c>
      <c r="W475" s="213"/>
    </row>
    <row r="476" spans="1:23" x14ac:dyDescent="0.25">
      <c r="A476" s="57"/>
      <c r="B476" s="52" t="s">
        <v>873</v>
      </c>
      <c r="C476" s="113"/>
      <c r="D476" s="45"/>
      <c r="E476" s="59"/>
      <c r="F476" s="59"/>
      <c r="G476" s="59"/>
      <c r="H476" s="61"/>
      <c r="I476" s="253"/>
      <c r="J476" s="232"/>
      <c r="K476" s="233"/>
      <c r="L476" s="253"/>
      <c r="M476" s="232"/>
      <c r="N476" s="233"/>
      <c r="O476" s="213"/>
      <c r="P476" s="231"/>
      <c r="Q476" s="232"/>
      <c r="R476" s="234">
        <v>110</v>
      </c>
      <c r="S476" s="213"/>
      <c r="T476" s="231"/>
      <c r="U476" s="232"/>
      <c r="V476" s="316">
        <v>110</v>
      </c>
      <c r="W476" s="213"/>
    </row>
    <row r="477" spans="1:23" ht="26.4" x14ac:dyDescent="0.25">
      <c r="A477" s="57"/>
      <c r="B477" s="116" t="s">
        <v>840</v>
      </c>
      <c r="C477" s="113" t="s">
        <v>20</v>
      </c>
      <c r="D477" s="45" t="s">
        <v>729</v>
      </c>
      <c r="E477" s="59"/>
      <c r="F477" s="59"/>
      <c r="G477" s="59"/>
      <c r="H477" s="61"/>
      <c r="I477" s="253"/>
      <c r="J477" s="232"/>
      <c r="K477" s="233"/>
      <c r="L477" s="253"/>
      <c r="M477" s="232"/>
      <c r="N477" s="233"/>
      <c r="O477" s="213"/>
      <c r="P477" s="231"/>
      <c r="Q477" s="232"/>
      <c r="R477" s="233"/>
      <c r="S477" s="213"/>
      <c r="T477" s="231"/>
      <c r="U477" s="232"/>
      <c r="V477" s="233"/>
      <c r="W477" s="213"/>
    </row>
    <row r="478" spans="1:23" x14ac:dyDescent="0.25">
      <c r="A478" s="57"/>
      <c r="B478" s="52" t="s">
        <v>835</v>
      </c>
      <c r="C478" s="113"/>
      <c r="D478" s="45"/>
      <c r="E478" s="60">
        <v>6.6374108612177726E-2</v>
      </c>
      <c r="F478" s="59"/>
      <c r="G478" s="59"/>
      <c r="H478" s="61"/>
      <c r="I478" s="253"/>
      <c r="J478" s="235"/>
      <c r="K478" s="233"/>
      <c r="L478" s="253"/>
      <c r="M478" s="235">
        <v>2.7430450177035914</v>
      </c>
      <c r="N478" s="233"/>
      <c r="O478" s="213"/>
      <c r="P478" s="231"/>
      <c r="Q478" s="235"/>
      <c r="R478" s="233"/>
      <c r="S478" s="213"/>
      <c r="T478" s="231"/>
      <c r="U478" s="235"/>
      <c r="V478" s="233"/>
      <c r="W478" s="213"/>
    </row>
    <row r="479" spans="1:23" x14ac:dyDescent="0.25">
      <c r="A479" s="57"/>
      <c r="B479" s="46" t="s">
        <v>836</v>
      </c>
      <c r="C479" s="113"/>
      <c r="D479" s="45"/>
      <c r="E479" s="60">
        <v>1.4598540145985401E-2</v>
      </c>
      <c r="F479" s="59"/>
      <c r="G479" s="59"/>
      <c r="H479" s="61"/>
      <c r="I479" s="253"/>
      <c r="J479" s="235"/>
      <c r="K479" s="233"/>
      <c r="L479" s="253"/>
      <c r="M479" s="235">
        <v>0.68085106382978722</v>
      </c>
      <c r="N479" s="233"/>
      <c r="O479" s="213"/>
      <c r="P479" s="231"/>
      <c r="Q479" s="235"/>
      <c r="R479" s="233"/>
      <c r="S479" s="213"/>
      <c r="T479" s="231"/>
      <c r="U479" s="235"/>
      <c r="V479" s="233"/>
      <c r="W479" s="213"/>
    </row>
    <row r="480" spans="1:23" x14ac:dyDescent="0.25">
      <c r="A480" s="57"/>
      <c r="B480" s="46" t="s">
        <v>837</v>
      </c>
      <c r="C480" s="113"/>
      <c r="D480" s="45"/>
      <c r="E480" s="60">
        <v>0.12215909090909091</v>
      </c>
      <c r="F480" s="59"/>
      <c r="G480" s="59"/>
      <c r="H480" s="61"/>
      <c r="I480" s="253"/>
      <c r="J480" s="235"/>
      <c r="K480" s="233"/>
      <c r="L480" s="253"/>
      <c r="M480" s="235">
        <v>1.7031630170316302E-2</v>
      </c>
      <c r="N480" s="233"/>
      <c r="O480" s="213"/>
      <c r="P480" s="231"/>
      <c r="Q480" s="235"/>
      <c r="R480" s="233"/>
      <c r="S480" s="213"/>
      <c r="T480" s="231"/>
      <c r="U480" s="235"/>
      <c r="V480" s="233"/>
      <c r="W480" s="213"/>
    </row>
    <row r="481" spans="1:23" x14ac:dyDescent="0.25">
      <c r="A481" s="57"/>
      <c r="B481" s="46" t="s">
        <v>838</v>
      </c>
      <c r="C481" s="113"/>
      <c r="D481" s="45"/>
      <c r="E481" s="60">
        <v>0</v>
      </c>
      <c r="F481" s="59"/>
      <c r="G481" s="59"/>
      <c r="H481" s="61"/>
      <c r="I481" s="253"/>
      <c r="J481" s="235"/>
      <c r="K481" s="233"/>
      <c r="L481" s="253"/>
      <c r="M481" s="235">
        <v>0.21830985915492956</v>
      </c>
      <c r="N481" s="233"/>
      <c r="O481" s="213"/>
      <c r="P481" s="231"/>
      <c r="Q481" s="235"/>
      <c r="R481" s="233"/>
      <c r="S481" s="213"/>
      <c r="T481" s="231"/>
      <c r="U481" s="235"/>
      <c r="V481" s="233"/>
      <c r="W481" s="213"/>
    </row>
    <row r="482" spans="1:23" x14ac:dyDescent="0.25">
      <c r="A482" s="57"/>
      <c r="B482" s="46" t="s">
        <v>839</v>
      </c>
      <c r="C482" s="113"/>
      <c r="D482" s="45"/>
      <c r="E482" s="60">
        <v>3.3333333333333333E-2</v>
      </c>
      <c r="F482" s="59"/>
      <c r="G482" s="59"/>
      <c r="H482" s="61"/>
      <c r="I482" s="253"/>
      <c r="J482" s="235"/>
      <c r="K482" s="234"/>
      <c r="L482" s="253"/>
      <c r="M482" s="235">
        <v>0.37007874015748032</v>
      </c>
      <c r="N482" s="234"/>
      <c r="O482" s="213"/>
      <c r="P482" s="231"/>
      <c r="Q482" s="235"/>
      <c r="R482" s="233"/>
      <c r="S482" s="213"/>
      <c r="T482" s="231"/>
      <c r="U482" s="235"/>
      <c r="V482" s="233"/>
      <c r="W482" s="213"/>
    </row>
    <row r="483" spans="1:23" x14ac:dyDescent="0.25">
      <c r="A483" s="57"/>
      <c r="B483" s="167" t="s">
        <v>986</v>
      </c>
      <c r="C483" s="113"/>
      <c r="D483" s="45"/>
      <c r="E483" s="60"/>
      <c r="F483" s="59"/>
      <c r="G483" s="59"/>
      <c r="H483" s="61"/>
      <c r="I483" s="253"/>
      <c r="J483" s="232"/>
      <c r="K483" s="236"/>
      <c r="L483" s="253"/>
      <c r="M483" s="232"/>
      <c r="N483" s="236">
        <v>0.02</v>
      </c>
      <c r="O483" s="213"/>
      <c r="P483" s="231"/>
      <c r="Q483" s="232"/>
      <c r="R483" s="236">
        <v>0.01</v>
      </c>
      <c r="S483" s="213"/>
      <c r="T483" s="231"/>
      <c r="U483" s="232"/>
      <c r="V483" s="317">
        <v>2.1999999999999999E-2</v>
      </c>
      <c r="W483" s="213"/>
    </row>
    <row r="484" spans="1:23" x14ac:dyDescent="0.25">
      <c r="A484" s="57"/>
      <c r="B484" s="167" t="s">
        <v>987</v>
      </c>
      <c r="C484" s="113"/>
      <c r="D484" s="45"/>
      <c r="E484" s="60"/>
      <c r="F484" s="59"/>
      <c r="G484" s="59"/>
      <c r="H484" s="61"/>
      <c r="I484" s="253"/>
      <c r="J484" s="232"/>
      <c r="K484" s="236"/>
      <c r="L484" s="253"/>
      <c r="M484" s="232"/>
      <c r="N484" s="236">
        <v>0</v>
      </c>
      <c r="O484" s="213"/>
      <c r="P484" s="231"/>
      <c r="Q484" s="232"/>
      <c r="R484" s="236">
        <v>0.06</v>
      </c>
      <c r="S484" s="213"/>
      <c r="T484" s="231"/>
      <c r="U484" s="232"/>
      <c r="V484" s="317">
        <v>0.05</v>
      </c>
      <c r="W484" s="213"/>
    </row>
    <row r="485" spans="1:23" x14ac:dyDescent="0.25">
      <c r="A485" s="57"/>
      <c r="B485" s="167" t="s">
        <v>988</v>
      </c>
      <c r="C485" s="113"/>
      <c r="D485" s="45"/>
      <c r="E485" s="60"/>
      <c r="F485" s="59"/>
      <c r="G485" s="59"/>
      <c r="H485" s="61"/>
      <c r="I485" s="253"/>
      <c r="J485" s="232"/>
      <c r="K485" s="236"/>
      <c r="L485" s="253"/>
      <c r="M485" s="232"/>
      <c r="N485" s="236">
        <v>0.03</v>
      </c>
      <c r="O485" s="213"/>
      <c r="P485" s="231"/>
      <c r="Q485" s="232"/>
      <c r="R485" s="236">
        <v>0.06</v>
      </c>
      <c r="S485" s="213"/>
      <c r="T485" s="231"/>
      <c r="U485" s="232"/>
      <c r="V485" s="317">
        <v>0.02</v>
      </c>
      <c r="W485" s="213"/>
    </row>
    <row r="486" spans="1:23" x14ac:dyDescent="0.25">
      <c r="A486" s="57"/>
      <c r="B486" s="167" t="s">
        <v>989</v>
      </c>
      <c r="C486" s="113"/>
      <c r="D486" s="45"/>
      <c r="E486" s="60"/>
      <c r="F486" s="59"/>
      <c r="G486" s="59"/>
      <c r="H486" s="61"/>
      <c r="I486" s="253"/>
      <c r="J486" s="232"/>
      <c r="K486" s="236"/>
      <c r="L486" s="253"/>
      <c r="M486" s="232"/>
      <c r="N486" s="236">
        <v>0.22</v>
      </c>
      <c r="O486" s="213"/>
      <c r="P486" s="231"/>
      <c r="Q486" s="232"/>
      <c r="R486" s="236">
        <v>0.09</v>
      </c>
      <c r="S486" s="213"/>
      <c r="T486" s="231"/>
      <c r="U486" s="232"/>
      <c r="V486" s="317">
        <v>0.09</v>
      </c>
      <c r="W486" s="213"/>
    </row>
    <row r="487" spans="1:23" x14ac:dyDescent="0.25">
      <c r="A487" s="57"/>
      <c r="B487" s="167" t="s">
        <v>990</v>
      </c>
      <c r="C487" s="113"/>
      <c r="D487" s="45"/>
      <c r="E487" s="60"/>
      <c r="F487" s="59"/>
      <c r="G487" s="59"/>
      <c r="H487" s="61"/>
      <c r="I487" s="253"/>
      <c r="J487" s="232"/>
      <c r="K487" s="236"/>
      <c r="L487" s="253"/>
      <c r="M487" s="232"/>
      <c r="N487" s="236">
        <v>0</v>
      </c>
      <c r="O487" s="213"/>
      <c r="P487" s="231"/>
      <c r="Q487" s="232"/>
      <c r="R487" s="236">
        <v>0</v>
      </c>
      <c r="S487" s="213"/>
      <c r="T487" s="231"/>
      <c r="U487" s="232"/>
      <c r="V487" s="317">
        <v>0</v>
      </c>
      <c r="W487" s="213"/>
    </row>
    <row r="488" spans="1:23" x14ac:dyDescent="0.25">
      <c r="A488" s="57"/>
      <c r="B488" s="167" t="s">
        <v>946</v>
      </c>
      <c r="C488" s="113"/>
      <c r="D488" s="45"/>
      <c r="E488" s="60"/>
      <c r="F488" s="59"/>
      <c r="G488" s="59"/>
      <c r="H488" s="61"/>
      <c r="I488" s="253"/>
      <c r="J488" s="232"/>
      <c r="K488" s="236"/>
      <c r="L488" s="253"/>
      <c r="M488" s="232"/>
      <c r="N488" s="236">
        <v>0.02</v>
      </c>
      <c r="O488" s="213"/>
      <c r="P488" s="231"/>
      <c r="Q488" s="232"/>
      <c r="R488" s="236">
        <v>0.03</v>
      </c>
      <c r="S488" s="213"/>
      <c r="T488" s="231"/>
      <c r="U488" s="232"/>
      <c r="V488" s="317">
        <v>0.03</v>
      </c>
      <c r="W488" s="213"/>
    </row>
    <row r="489" spans="1:23" ht="39.6" x14ac:dyDescent="0.25">
      <c r="A489" s="57"/>
      <c r="B489" s="45" t="s">
        <v>734</v>
      </c>
      <c r="C489" s="113" t="s">
        <v>844</v>
      </c>
      <c r="D489" s="45" t="s">
        <v>845</v>
      </c>
      <c r="E489" s="59"/>
      <c r="F489" s="59"/>
      <c r="G489" s="59"/>
      <c r="H489" s="61"/>
      <c r="I489" s="253"/>
      <c r="J489" s="232"/>
      <c r="K489" s="233"/>
      <c r="L489" s="253"/>
      <c r="M489" s="232"/>
      <c r="N489" s="233"/>
      <c r="O489" s="213"/>
      <c r="P489" s="231"/>
      <c r="Q489" s="232"/>
      <c r="R489" s="233"/>
      <c r="S489" s="213"/>
      <c r="T489" s="231"/>
      <c r="U489" s="232"/>
      <c r="V489" s="233"/>
      <c r="W489" s="213"/>
    </row>
    <row r="490" spans="1:23" x14ac:dyDescent="0.25">
      <c r="A490" s="57"/>
      <c r="B490" s="52" t="s">
        <v>841</v>
      </c>
      <c r="C490" s="113"/>
      <c r="D490" s="45"/>
      <c r="E490" s="59">
        <v>13</v>
      </c>
      <c r="F490" s="59"/>
      <c r="G490" s="59"/>
      <c r="H490" s="61"/>
      <c r="I490" s="253"/>
      <c r="J490" s="232"/>
      <c r="K490" s="234"/>
      <c r="L490" s="253"/>
      <c r="M490" s="232"/>
      <c r="N490" s="234">
        <v>5</v>
      </c>
      <c r="O490" s="216"/>
      <c r="P490" s="237"/>
      <c r="Q490" s="238"/>
      <c r="R490" s="234">
        <v>5</v>
      </c>
      <c r="S490" s="213"/>
      <c r="T490" s="237"/>
      <c r="U490" s="238"/>
      <c r="V490" s="316">
        <v>5</v>
      </c>
      <c r="W490" s="213"/>
    </row>
    <row r="491" spans="1:23" x14ac:dyDescent="0.25">
      <c r="A491" s="57"/>
      <c r="B491" s="52" t="s">
        <v>842</v>
      </c>
      <c r="C491" s="113"/>
      <c r="D491" s="45"/>
      <c r="E491" s="59">
        <v>1921.6</v>
      </c>
      <c r="F491" s="59"/>
      <c r="G491" s="59"/>
      <c r="H491" s="61"/>
      <c r="I491" s="253"/>
      <c r="J491" s="232"/>
      <c r="K491" s="234"/>
      <c r="L491" s="253"/>
      <c r="M491" s="232"/>
      <c r="N491" s="234">
        <v>212.595</v>
      </c>
      <c r="O491" s="216"/>
      <c r="P491" s="237"/>
      <c r="Q491" s="238"/>
      <c r="R491" s="234">
        <v>246.21799999999999</v>
      </c>
      <c r="S491" s="213"/>
      <c r="T491" s="237"/>
      <c r="U491" s="238"/>
      <c r="V491" s="316" t="s">
        <v>1149</v>
      </c>
      <c r="W491" s="213"/>
    </row>
    <row r="492" spans="1:23" x14ac:dyDescent="0.25">
      <c r="A492" s="57"/>
      <c r="B492" s="52" t="s">
        <v>843</v>
      </c>
      <c r="C492" s="113"/>
      <c r="D492" s="45"/>
      <c r="E492" s="59">
        <v>600.29999999999995</v>
      </c>
      <c r="F492" s="59"/>
      <c r="G492" s="59"/>
      <c r="H492" s="61"/>
      <c r="I492" s="253"/>
      <c r="J492" s="232"/>
      <c r="K492" s="234"/>
      <c r="L492" s="253"/>
      <c r="M492" s="232"/>
      <c r="N492" s="234">
        <v>212.595</v>
      </c>
      <c r="O492" s="216"/>
      <c r="P492" s="237"/>
      <c r="Q492" s="238"/>
      <c r="R492" s="234">
        <v>246.21799999999999</v>
      </c>
      <c r="S492" s="213"/>
      <c r="T492" s="237"/>
      <c r="U492" s="238"/>
      <c r="V492" s="316" t="s">
        <v>1149</v>
      </c>
      <c r="W492" s="213"/>
    </row>
    <row r="493" spans="1:23" ht="26.4" x14ac:dyDescent="0.25">
      <c r="A493" s="57"/>
      <c r="B493" s="45" t="s">
        <v>735</v>
      </c>
      <c r="C493" s="113" t="s">
        <v>12</v>
      </c>
      <c r="D493" s="45" t="s">
        <v>700</v>
      </c>
      <c r="E493" s="59"/>
      <c r="F493" s="59"/>
      <c r="G493" s="59"/>
      <c r="H493" s="61"/>
      <c r="I493" s="253"/>
      <c r="J493" s="232"/>
      <c r="K493" s="234"/>
      <c r="L493" s="253"/>
      <c r="M493" s="232"/>
      <c r="N493" s="234"/>
      <c r="O493" s="216"/>
      <c r="P493" s="237"/>
      <c r="Q493" s="238"/>
      <c r="R493" s="234"/>
      <c r="S493" s="213"/>
      <c r="T493" s="237"/>
      <c r="U493" s="238"/>
      <c r="V493" s="234"/>
      <c r="W493" s="213"/>
    </row>
    <row r="494" spans="1:23" ht="132" x14ac:dyDescent="0.25">
      <c r="A494" s="57"/>
      <c r="B494" s="45" t="s">
        <v>736</v>
      </c>
      <c r="C494" s="113" t="s">
        <v>464</v>
      </c>
      <c r="D494" s="45" t="s">
        <v>700</v>
      </c>
      <c r="E494" s="59"/>
      <c r="F494" s="59"/>
      <c r="G494" s="59"/>
      <c r="H494" s="61"/>
      <c r="I494" s="253"/>
      <c r="J494" s="232"/>
      <c r="K494" s="239"/>
      <c r="L494" s="253"/>
      <c r="M494" s="232"/>
      <c r="N494" s="239" t="s">
        <v>985</v>
      </c>
      <c r="O494" s="216"/>
      <c r="P494" s="237"/>
      <c r="Q494" s="238"/>
      <c r="R494" s="239" t="s">
        <v>985</v>
      </c>
      <c r="S494" s="213"/>
      <c r="T494" s="237"/>
      <c r="U494" s="238"/>
      <c r="V494" s="318" t="s">
        <v>985</v>
      </c>
      <c r="W494" s="318"/>
    </row>
    <row r="495" spans="1:23" x14ac:dyDescent="0.25">
      <c r="A495" s="106"/>
      <c r="B495" s="107" t="s">
        <v>737</v>
      </c>
      <c r="C495" s="112"/>
      <c r="D495" s="106"/>
      <c r="E495" s="108"/>
      <c r="F495" s="108"/>
      <c r="G495" s="108"/>
      <c r="H495" s="109"/>
      <c r="I495" s="252"/>
      <c r="J495" s="229"/>
      <c r="K495" s="230"/>
      <c r="L495" s="252"/>
      <c r="M495" s="229"/>
      <c r="N495" s="230"/>
      <c r="O495" s="212"/>
      <c r="P495" s="228"/>
      <c r="Q495" s="229"/>
      <c r="R495" s="230"/>
      <c r="S495" s="212"/>
      <c r="T495" s="228"/>
      <c r="U495" s="229"/>
      <c r="V495" s="230"/>
      <c r="W495" s="212"/>
    </row>
    <row r="496" spans="1:23" ht="52.8" x14ac:dyDescent="0.25">
      <c r="A496" s="57"/>
      <c r="B496" s="45" t="s">
        <v>617</v>
      </c>
      <c r="C496" s="113" t="s">
        <v>464</v>
      </c>
      <c r="D496" s="45" t="s">
        <v>700</v>
      </c>
      <c r="E496" s="59"/>
      <c r="F496" s="59"/>
      <c r="G496" s="59"/>
      <c r="H496" s="61"/>
      <c r="I496" s="253"/>
      <c r="J496" s="232"/>
      <c r="K496" s="234"/>
      <c r="L496" s="253"/>
      <c r="M496" s="232"/>
      <c r="N496" s="234"/>
      <c r="O496" s="216"/>
      <c r="P496" s="237"/>
      <c r="Q496" s="238"/>
      <c r="R496" s="234"/>
      <c r="S496" s="275" t="s">
        <v>991</v>
      </c>
      <c r="T496" s="237"/>
      <c r="U496" s="238"/>
      <c r="V496" s="234"/>
      <c r="W496" s="319" t="s">
        <v>1150</v>
      </c>
    </row>
    <row r="497" spans="1:23" x14ac:dyDescent="0.25">
      <c r="A497" s="57"/>
      <c r="B497" s="45" t="s">
        <v>624</v>
      </c>
      <c r="C497" s="113" t="s">
        <v>9</v>
      </c>
      <c r="D497" s="45" t="s">
        <v>700</v>
      </c>
      <c r="E497" s="59"/>
      <c r="F497" s="59"/>
      <c r="G497" s="59"/>
      <c r="H497" s="61"/>
      <c r="I497" s="253" t="s">
        <v>32</v>
      </c>
      <c r="J497" s="232" t="s">
        <v>32</v>
      </c>
      <c r="K497" s="234"/>
      <c r="L497" s="253"/>
      <c r="M497" s="232"/>
      <c r="N497" s="234"/>
      <c r="O497" s="216"/>
      <c r="P497" s="237">
        <v>47.472000000000001</v>
      </c>
      <c r="Q497" s="238">
        <v>113.31100000000001</v>
      </c>
      <c r="R497" s="234">
        <v>182.375</v>
      </c>
      <c r="S497" s="275">
        <v>343.15800000000002</v>
      </c>
      <c r="T497" s="237"/>
      <c r="U497" s="314"/>
      <c r="V497" s="319"/>
      <c r="W497" s="319">
        <v>343.15800000000002</v>
      </c>
    </row>
    <row r="498" spans="1:23" ht="26.4" x14ac:dyDescent="0.25">
      <c r="A498" s="57"/>
      <c r="B498" s="45" t="s">
        <v>738</v>
      </c>
      <c r="C498" s="113" t="s">
        <v>9</v>
      </c>
      <c r="D498" s="45" t="s">
        <v>700</v>
      </c>
      <c r="E498" s="59"/>
      <c r="F498" s="59"/>
      <c r="G498" s="59"/>
      <c r="H498" s="61"/>
      <c r="I498" s="253"/>
      <c r="J498" s="232"/>
      <c r="K498" s="234"/>
      <c r="L498" s="253"/>
      <c r="M498" s="232"/>
      <c r="N498" s="234"/>
      <c r="O498" s="216"/>
      <c r="P498" s="237"/>
      <c r="Q498" s="238"/>
      <c r="R498" s="234"/>
      <c r="S498" s="275" t="s">
        <v>992</v>
      </c>
      <c r="T498" s="237"/>
      <c r="U498" s="314">
        <v>18.93</v>
      </c>
      <c r="V498" s="319">
        <v>13.01</v>
      </c>
      <c r="W498" s="320">
        <v>31.94</v>
      </c>
    </row>
    <row r="499" spans="1:23" ht="26.4" x14ac:dyDescent="0.25">
      <c r="A499" s="57"/>
      <c r="B499" s="45" t="s">
        <v>625</v>
      </c>
      <c r="C499" s="113" t="s">
        <v>739</v>
      </c>
      <c r="D499" s="45" t="s">
        <v>700</v>
      </c>
      <c r="E499" s="59"/>
      <c r="F499" s="59">
        <v>0</v>
      </c>
      <c r="G499" s="59"/>
      <c r="H499" s="61"/>
      <c r="I499" s="253" t="s">
        <v>32</v>
      </c>
      <c r="J499" s="232">
        <v>0</v>
      </c>
      <c r="K499" s="234"/>
      <c r="L499" s="253"/>
      <c r="M499" s="232"/>
      <c r="N499" s="234">
        <v>0</v>
      </c>
      <c r="O499" s="216"/>
      <c r="P499" s="237"/>
      <c r="Q499" s="238"/>
      <c r="R499" s="234">
        <v>0</v>
      </c>
      <c r="S499" s="216"/>
      <c r="T499" s="237"/>
      <c r="U499" s="314"/>
      <c r="V499" s="316"/>
      <c r="W499" s="321" t="s">
        <v>1151</v>
      </c>
    </row>
    <row r="500" spans="1:23" x14ac:dyDescent="0.25">
      <c r="A500" s="106"/>
      <c r="B500" s="107" t="s">
        <v>740</v>
      </c>
      <c r="C500" s="112"/>
      <c r="D500" s="106"/>
      <c r="E500" s="108"/>
      <c r="F500" s="108"/>
      <c r="G500" s="108"/>
      <c r="H500" s="109"/>
      <c r="I500" s="252"/>
      <c r="J500" s="229"/>
      <c r="K500" s="230"/>
      <c r="L500" s="252"/>
      <c r="M500" s="229"/>
      <c r="N500" s="230"/>
      <c r="O500" s="212"/>
      <c r="P500" s="228"/>
      <c r="Q500" s="229"/>
      <c r="R500" s="230"/>
      <c r="S500" s="212"/>
      <c r="T500" s="228"/>
      <c r="U500" s="229"/>
      <c r="V500" s="230"/>
      <c r="W500" s="212"/>
    </row>
    <row r="501" spans="1:23" ht="79.2" x14ac:dyDescent="0.25">
      <c r="A501" s="57"/>
      <c r="B501" s="45" t="s">
        <v>741</v>
      </c>
      <c r="C501" s="113"/>
      <c r="D501" s="45" t="s">
        <v>742</v>
      </c>
      <c r="E501" s="48" t="s">
        <v>653</v>
      </c>
      <c r="F501" s="140" t="s">
        <v>891</v>
      </c>
      <c r="G501" s="59"/>
      <c r="H501" s="61"/>
      <c r="I501" s="254" t="s">
        <v>653</v>
      </c>
      <c r="J501" s="240" t="s">
        <v>32</v>
      </c>
      <c r="K501" s="248"/>
      <c r="L501" s="254"/>
      <c r="M501" s="240" t="s">
        <v>993</v>
      </c>
      <c r="N501" s="248" t="s">
        <v>901</v>
      </c>
      <c r="O501" s="213"/>
      <c r="P501" s="92"/>
      <c r="Q501" s="240" t="s">
        <v>997</v>
      </c>
      <c r="R501" s="241"/>
      <c r="S501" s="216"/>
      <c r="T501" s="92"/>
      <c r="U501" s="240"/>
      <c r="V501" s="241"/>
      <c r="W501" s="216"/>
    </row>
    <row r="502" spans="1:23" ht="26.4" x14ac:dyDescent="0.25">
      <c r="A502" s="57"/>
      <c r="B502" s="45" t="s">
        <v>773</v>
      </c>
      <c r="C502" s="113"/>
      <c r="D502" s="45" t="s">
        <v>726</v>
      </c>
      <c r="E502" s="59"/>
      <c r="F502" s="59" t="s">
        <v>892</v>
      </c>
      <c r="G502" s="59"/>
      <c r="H502" s="61"/>
      <c r="I502" s="253"/>
      <c r="J502" s="238"/>
      <c r="K502" s="233"/>
      <c r="L502" s="253"/>
      <c r="M502" s="238"/>
      <c r="N502" s="233" t="s">
        <v>902</v>
      </c>
      <c r="O502" s="213"/>
      <c r="P502" s="231"/>
      <c r="Q502" s="238"/>
      <c r="R502" s="234"/>
      <c r="S502" s="216"/>
      <c r="T502" s="231"/>
      <c r="U502" s="238"/>
      <c r="V502" s="234"/>
      <c r="W502" s="216"/>
    </row>
    <row r="503" spans="1:23" ht="26.4" x14ac:dyDescent="0.25">
      <c r="A503" s="57"/>
      <c r="B503" s="45" t="s">
        <v>743</v>
      </c>
      <c r="C503" s="49" t="s">
        <v>109</v>
      </c>
      <c r="D503" s="45" t="s">
        <v>774</v>
      </c>
      <c r="E503" s="59"/>
      <c r="F503" s="59" t="s">
        <v>893</v>
      </c>
      <c r="G503" s="59"/>
      <c r="H503" s="61"/>
      <c r="I503" s="253"/>
      <c r="J503" s="238"/>
      <c r="K503" s="233"/>
      <c r="L503" s="253"/>
      <c r="M503" s="238"/>
      <c r="N503" s="233" t="s">
        <v>903</v>
      </c>
      <c r="O503" s="213"/>
      <c r="P503" s="231"/>
      <c r="Q503" s="238"/>
      <c r="R503" s="184" t="s">
        <v>957</v>
      </c>
      <c r="S503" s="216"/>
      <c r="T503" s="231"/>
      <c r="U503" s="314" t="s">
        <v>1123</v>
      </c>
      <c r="V503" s="281" t="s">
        <v>1124</v>
      </c>
      <c r="W503" s="216"/>
    </row>
    <row r="504" spans="1:23" x14ac:dyDescent="0.25">
      <c r="A504" s="57"/>
      <c r="B504" s="50" t="s">
        <v>111</v>
      </c>
      <c r="C504" s="113"/>
      <c r="D504" s="45"/>
      <c r="E504" s="59" t="s">
        <v>865</v>
      </c>
      <c r="F504" s="344" t="s">
        <v>894</v>
      </c>
      <c r="G504" s="59"/>
      <c r="H504" s="61"/>
      <c r="I504" s="253"/>
      <c r="J504" s="238"/>
      <c r="K504" s="233"/>
      <c r="L504" s="253"/>
      <c r="M504" s="238" t="s">
        <v>915</v>
      </c>
      <c r="N504" s="233" t="s">
        <v>904</v>
      </c>
      <c r="O504" s="213"/>
      <c r="P504" s="231"/>
      <c r="Q504" s="238" t="s">
        <v>958</v>
      </c>
      <c r="R504" s="184" t="s">
        <v>959</v>
      </c>
      <c r="S504" s="250" t="s">
        <v>960</v>
      </c>
      <c r="T504" s="231"/>
      <c r="U504" s="314" t="s">
        <v>1125</v>
      </c>
      <c r="V504" s="281" t="s">
        <v>1126</v>
      </c>
      <c r="W504" s="250"/>
    </row>
    <row r="505" spans="1:23" x14ac:dyDescent="0.25">
      <c r="A505" s="57"/>
      <c r="B505" s="50" t="s">
        <v>112</v>
      </c>
      <c r="C505" s="113"/>
      <c r="D505" s="45"/>
      <c r="E505" s="59" t="s">
        <v>866</v>
      </c>
      <c r="F505" s="345"/>
      <c r="G505" s="59"/>
      <c r="H505" s="61"/>
      <c r="I505" s="253"/>
      <c r="J505" s="238"/>
      <c r="K505" s="233"/>
      <c r="L505" s="253"/>
      <c r="M505" s="238" t="s">
        <v>914</v>
      </c>
      <c r="N505" s="233" t="s">
        <v>911</v>
      </c>
      <c r="O505" s="213"/>
      <c r="P505" s="231"/>
      <c r="Q505" s="238" t="s">
        <v>961</v>
      </c>
      <c r="R505" s="184" t="s">
        <v>962</v>
      </c>
      <c r="S505" s="250" t="s">
        <v>963</v>
      </c>
      <c r="T505" s="231"/>
      <c r="U505" s="314" t="s">
        <v>1127</v>
      </c>
      <c r="V505" s="281" t="s">
        <v>1128</v>
      </c>
      <c r="W505" s="250"/>
    </row>
    <row r="506" spans="1:23" x14ac:dyDescent="0.25">
      <c r="A506" s="57"/>
      <c r="B506" s="50" t="s">
        <v>113</v>
      </c>
      <c r="C506" s="113"/>
      <c r="D506" s="45"/>
      <c r="E506" s="59" t="s">
        <v>863</v>
      </c>
      <c r="F506" s="59" t="s">
        <v>895</v>
      </c>
      <c r="G506" s="59"/>
      <c r="H506" s="61"/>
      <c r="I506" s="253"/>
      <c r="J506" s="238"/>
      <c r="K506" s="233"/>
      <c r="L506" s="253"/>
      <c r="M506" s="238" t="s">
        <v>917</v>
      </c>
      <c r="N506" s="233" t="s">
        <v>905</v>
      </c>
      <c r="O506" s="213"/>
      <c r="P506" s="231"/>
      <c r="Q506" s="238" t="s">
        <v>964</v>
      </c>
      <c r="R506" s="184" t="s">
        <v>965</v>
      </c>
      <c r="S506" s="250" t="s">
        <v>966</v>
      </c>
      <c r="T506" s="231"/>
      <c r="U506" s="314" t="s">
        <v>1129</v>
      </c>
      <c r="V506" s="281" t="s">
        <v>1130</v>
      </c>
      <c r="W506" s="250"/>
    </row>
    <row r="507" spans="1:23" x14ac:dyDescent="0.25">
      <c r="A507" s="57"/>
      <c r="B507" s="50" t="s">
        <v>114</v>
      </c>
      <c r="C507" s="113"/>
      <c r="D507" s="45"/>
      <c r="E507" s="59" t="s">
        <v>864</v>
      </c>
      <c r="F507" s="59" t="s">
        <v>896</v>
      </c>
      <c r="G507" s="59"/>
      <c r="H507" s="61"/>
      <c r="I507" s="253"/>
      <c r="J507" s="238"/>
      <c r="K507" s="233"/>
      <c r="L507" s="253"/>
      <c r="M507" s="238" t="s">
        <v>916</v>
      </c>
      <c r="N507" s="233" t="s">
        <v>906</v>
      </c>
      <c r="O507" s="213"/>
      <c r="P507" s="231"/>
      <c r="Q507" s="238" t="s">
        <v>967</v>
      </c>
      <c r="R507" s="184" t="s">
        <v>968</v>
      </c>
      <c r="S507" s="250" t="s">
        <v>969</v>
      </c>
      <c r="T507" s="231"/>
      <c r="U507" s="314" t="s">
        <v>1131</v>
      </c>
      <c r="V507" s="281" t="s">
        <v>1132</v>
      </c>
      <c r="W507" s="250"/>
    </row>
    <row r="508" spans="1:23" x14ac:dyDescent="0.25">
      <c r="A508" s="57"/>
      <c r="B508" s="50" t="s">
        <v>673</v>
      </c>
      <c r="C508" s="113"/>
      <c r="D508" s="45"/>
      <c r="E508" s="59"/>
      <c r="F508" s="139" t="s">
        <v>68</v>
      </c>
      <c r="G508" s="59"/>
      <c r="H508" s="61"/>
      <c r="I508" s="253"/>
      <c r="J508" s="238"/>
      <c r="K508" s="233"/>
      <c r="L508" s="253"/>
      <c r="M508" s="238" t="s">
        <v>32</v>
      </c>
      <c r="N508" s="233" t="s">
        <v>907</v>
      </c>
      <c r="O508" s="213"/>
      <c r="P508" s="231"/>
      <c r="Q508" s="238" t="s">
        <v>970</v>
      </c>
      <c r="R508" s="184" t="s">
        <v>971</v>
      </c>
      <c r="S508" s="250" t="s">
        <v>972</v>
      </c>
      <c r="T508" s="231"/>
      <c r="U508" s="314" t="s">
        <v>1133</v>
      </c>
      <c r="V508" s="281" t="s">
        <v>1134</v>
      </c>
      <c r="W508" s="250"/>
    </row>
    <row r="509" spans="1:23" x14ac:dyDescent="0.25">
      <c r="A509" s="57"/>
      <c r="B509" s="50" t="s">
        <v>996</v>
      </c>
      <c r="C509" s="113"/>
      <c r="D509" s="45"/>
      <c r="E509" s="59"/>
      <c r="F509" s="139"/>
      <c r="G509" s="59"/>
      <c r="H509" s="61"/>
      <c r="I509" s="253"/>
      <c r="J509" s="238"/>
      <c r="K509" s="233"/>
      <c r="L509" s="253"/>
      <c r="M509" s="238"/>
      <c r="N509" s="233"/>
      <c r="O509" s="213"/>
      <c r="P509" s="231"/>
      <c r="Q509" s="238"/>
      <c r="R509" s="184" t="s">
        <v>973</v>
      </c>
      <c r="S509" s="250"/>
      <c r="T509" s="231"/>
      <c r="U509" s="314" t="s">
        <v>1135</v>
      </c>
      <c r="V509" s="281" t="s">
        <v>1136</v>
      </c>
      <c r="W509" s="250"/>
    </row>
    <row r="510" spans="1:23" ht="26.4" x14ac:dyDescent="0.25">
      <c r="A510" s="57"/>
      <c r="B510" s="51" t="s">
        <v>115</v>
      </c>
      <c r="C510" s="49" t="s">
        <v>109</v>
      </c>
      <c r="D510" s="51" t="s">
        <v>110</v>
      </c>
      <c r="E510" s="59"/>
      <c r="F510" s="59" t="s">
        <v>897</v>
      </c>
      <c r="G510" s="59"/>
      <c r="H510" s="61"/>
      <c r="I510" s="253"/>
      <c r="J510" s="238"/>
      <c r="K510" s="233"/>
      <c r="L510" s="253"/>
      <c r="M510" s="238" t="s">
        <v>994</v>
      </c>
      <c r="N510" s="233" t="s">
        <v>908</v>
      </c>
      <c r="O510" s="213"/>
      <c r="P510" s="231"/>
      <c r="Q510" s="238"/>
      <c r="R510" s="184" t="s">
        <v>975</v>
      </c>
      <c r="S510" s="250" t="s">
        <v>976</v>
      </c>
      <c r="T510" s="231"/>
      <c r="U510" s="314" t="s">
        <v>1123</v>
      </c>
      <c r="V510" s="281" t="s">
        <v>1124</v>
      </c>
      <c r="W510" s="250"/>
    </row>
    <row r="511" spans="1:23" ht="26.4" x14ac:dyDescent="0.25">
      <c r="A511" s="57"/>
      <c r="B511" s="50" t="s">
        <v>775</v>
      </c>
      <c r="C511" s="49"/>
      <c r="D511" s="51"/>
      <c r="E511" s="59" t="s">
        <v>116</v>
      </c>
      <c r="F511" s="59" t="s">
        <v>898</v>
      </c>
      <c r="G511" s="59"/>
      <c r="H511" s="61"/>
      <c r="I511" s="253"/>
      <c r="J511" s="238"/>
      <c r="K511" s="233"/>
      <c r="L511" s="253"/>
      <c r="M511" s="238" t="s">
        <v>979</v>
      </c>
      <c r="N511" s="233" t="s">
        <v>909</v>
      </c>
      <c r="O511" s="213"/>
      <c r="P511" s="231"/>
      <c r="Q511" s="238" t="s">
        <v>974</v>
      </c>
      <c r="R511" s="184" t="s">
        <v>975</v>
      </c>
      <c r="S511" s="216"/>
      <c r="T511" s="231"/>
      <c r="U511" s="238"/>
      <c r="V511" s="184"/>
      <c r="W511" s="216"/>
    </row>
    <row r="512" spans="1:23" x14ac:dyDescent="0.25">
      <c r="A512" s="57"/>
      <c r="B512" s="50" t="s">
        <v>776</v>
      </c>
      <c r="C512" s="49"/>
      <c r="D512" s="51"/>
      <c r="E512" s="59" t="s">
        <v>862</v>
      </c>
      <c r="F512" s="59" t="s">
        <v>896</v>
      </c>
      <c r="G512" s="59"/>
      <c r="H512" s="61"/>
      <c r="I512" s="253"/>
      <c r="J512" s="238"/>
      <c r="K512" s="233"/>
      <c r="L512" s="253"/>
      <c r="M512" s="238" t="s">
        <v>916</v>
      </c>
      <c r="N512" s="233" t="s">
        <v>906</v>
      </c>
      <c r="O512" s="213"/>
      <c r="P512" s="231"/>
      <c r="Q512" s="238" t="s">
        <v>967</v>
      </c>
      <c r="R512" s="184" t="s">
        <v>968</v>
      </c>
      <c r="S512" s="216"/>
      <c r="T512" s="231"/>
      <c r="U512" s="314" t="s">
        <v>1152</v>
      </c>
      <c r="V512" s="281">
        <v>38.619999999999997</v>
      </c>
      <c r="W512" s="216"/>
    </row>
    <row r="513" spans="1:23" ht="26.4" x14ac:dyDescent="0.25">
      <c r="A513" s="57"/>
      <c r="B513" s="45" t="s">
        <v>744</v>
      </c>
      <c r="C513" s="113"/>
      <c r="D513" s="45" t="s">
        <v>742</v>
      </c>
      <c r="E513" s="59">
        <v>35</v>
      </c>
      <c r="F513" s="59" t="s">
        <v>899</v>
      </c>
      <c r="G513" s="59"/>
      <c r="H513" s="61"/>
      <c r="I513" s="253"/>
      <c r="J513" s="238"/>
      <c r="K513" s="233"/>
      <c r="L513" s="253"/>
      <c r="M513" s="238"/>
      <c r="N513" s="233" t="s">
        <v>910</v>
      </c>
      <c r="O513" s="213"/>
      <c r="P513" s="231"/>
      <c r="Q513" s="238"/>
      <c r="R513" s="234" t="s">
        <v>910</v>
      </c>
      <c r="S513" s="216"/>
      <c r="T513" s="231"/>
      <c r="U513" s="238"/>
      <c r="V513" s="234"/>
      <c r="W513" s="216"/>
    </row>
    <row r="514" spans="1:23" ht="26.4" x14ac:dyDescent="0.25">
      <c r="A514" s="57"/>
      <c r="B514" s="45" t="s">
        <v>745</v>
      </c>
      <c r="C514" s="113" t="s">
        <v>12</v>
      </c>
      <c r="D514" s="45" t="s">
        <v>742</v>
      </c>
      <c r="E514" s="59">
        <v>45</v>
      </c>
      <c r="F514" s="59">
        <v>2</v>
      </c>
      <c r="G514" s="59"/>
      <c r="H514" s="61"/>
      <c r="I514" s="253"/>
      <c r="J514" s="238"/>
      <c r="K514" s="233"/>
      <c r="L514" s="253"/>
      <c r="M514" s="238" t="s">
        <v>995</v>
      </c>
      <c r="N514" s="233">
        <v>1</v>
      </c>
      <c r="O514" s="213"/>
      <c r="P514" s="231"/>
      <c r="Q514" s="238" t="s">
        <v>998</v>
      </c>
      <c r="R514" s="234" t="s">
        <v>999</v>
      </c>
      <c r="S514" s="216"/>
      <c r="T514" s="231"/>
      <c r="U514" s="238"/>
      <c r="V514" s="234"/>
      <c r="W514" s="216"/>
    </row>
    <row r="515" spans="1:23" x14ac:dyDescent="0.25">
      <c r="A515" s="106"/>
      <c r="B515" s="107" t="s">
        <v>746</v>
      </c>
      <c r="C515" s="112"/>
      <c r="D515" s="106"/>
      <c r="E515" s="108"/>
      <c r="F515" s="108"/>
      <c r="G515" s="108"/>
      <c r="H515" s="109"/>
      <c r="I515" s="252"/>
      <c r="J515" s="229"/>
      <c r="K515" s="230"/>
      <c r="L515" s="252"/>
      <c r="M515" s="229"/>
      <c r="N515" s="230"/>
      <c r="O515" s="212"/>
      <c r="P515" s="228"/>
      <c r="Q515" s="229"/>
      <c r="R515" s="230"/>
      <c r="S515" s="212"/>
      <c r="T515" s="228"/>
      <c r="U515" s="229"/>
      <c r="V515" s="230"/>
      <c r="W515" s="212"/>
    </row>
    <row r="516" spans="1:23" ht="39.6" x14ac:dyDescent="0.25">
      <c r="A516" s="57"/>
      <c r="B516" s="45" t="s">
        <v>747</v>
      </c>
      <c r="C516" s="113"/>
      <c r="D516" s="45" t="s">
        <v>748</v>
      </c>
      <c r="E516" s="59"/>
      <c r="F516" s="59"/>
      <c r="G516" s="59"/>
      <c r="H516" s="61"/>
      <c r="I516" s="253" t="s">
        <v>32</v>
      </c>
      <c r="J516" s="232" t="s">
        <v>32</v>
      </c>
      <c r="K516" s="233"/>
      <c r="L516" s="253"/>
      <c r="M516" s="232"/>
      <c r="N516" s="233" t="s">
        <v>900</v>
      </c>
      <c r="O516" s="213"/>
      <c r="P516" s="231"/>
      <c r="Q516" s="232"/>
      <c r="R516" s="233"/>
      <c r="S516" s="213"/>
      <c r="T516" s="231"/>
      <c r="U516" s="232"/>
      <c r="V516" s="233"/>
      <c r="W516" s="213"/>
    </row>
    <row r="517" spans="1:23" x14ac:dyDescent="0.25">
      <c r="A517" s="57"/>
      <c r="B517" s="45" t="s">
        <v>749</v>
      </c>
      <c r="C517" s="113"/>
      <c r="D517" s="45" t="s">
        <v>750</v>
      </c>
      <c r="E517" s="59"/>
      <c r="F517" s="59"/>
      <c r="G517" s="59"/>
      <c r="H517" s="61"/>
      <c r="I517" s="253"/>
      <c r="J517" s="232"/>
      <c r="K517" s="233"/>
      <c r="L517" s="253"/>
      <c r="M517" s="232"/>
      <c r="N517" s="233"/>
      <c r="O517" s="213"/>
      <c r="P517" s="231"/>
      <c r="Q517" s="232"/>
      <c r="R517" s="233"/>
      <c r="S517" s="213"/>
      <c r="T517" s="231"/>
      <c r="U517" s="232"/>
      <c r="V517" s="233"/>
      <c r="W517" s="213"/>
    </row>
    <row r="518" spans="1:23" ht="26.4" x14ac:dyDescent="0.25">
      <c r="A518" s="57"/>
      <c r="B518" s="45" t="s">
        <v>751</v>
      </c>
      <c r="C518" s="113"/>
      <c r="D518" s="45" t="s">
        <v>700</v>
      </c>
      <c r="E518" s="59"/>
      <c r="F518" s="59">
        <v>1</v>
      </c>
      <c r="G518" s="59"/>
      <c r="H518" s="61"/>
      <c r="I518" s="253"/>
      <c r="J518" s="232"/>
      <c r="K518" s="233"/>
      <c r="L518" s="253"/>
      <c r="M518" s="232"/>
      <c r="N518" s="233">
        <v>0</v>
      </c>
      <c r="O518" s="213"/>
      <c r="P518" s="231"/>
      <c r="Q518" s="232"/>
      <c r="R518" s="233"/>
      <c r="S518" s="213"/>
      <c r="T518" s="231"/>
      <c r="U518" s="232"/>
      <c r="V518" s="233"/>
      <c r="W518" s="213"/>
    </row>
    <row r="519" spans="1:23" ht="26.4" x14ac:dyDescent="0.25">
      <c r="A519" s="106"/>
      <c r="B519" s="107" t="s">
        <v>752</v>
      </c>
      <c r="C519" s="112"/>
      <c r="D519" s="106"/>
      <c r="E519" s="108"/>
      <c r="F519" s="108"/>
      <c r="G519" s="108"/>
      <c r="H519" s="109"/>
      <c r="I519" s="252"/>
      <c r="J519" s="229"/>
      <c r="K519" s="230"/>
      <c r="L519" s="252"/>
      <c r="M519" s="229"/>
      <c r="N519" s="230"/>
      <c r="O519" s="212"/>
      <c r="P519" s="228"/>
      <c r="Q519" s="229"/>
      <c r="R519" s="230"/>
      <c r="S519" s="212"/>
      <c r="T519" s="228"/>
      <c r="U519" s="229"/>
      <c r="V519" s="230"/>
      <c r="W519" s="212"/>
    </row>
    <row r="520" spans="1:23" ht="35.25" customHeight="1" x14ac:dyDescent="0.25">
      <c r="A520" s="57"/>
      <c r="B520" s="45" t="s">
        <v>753</v>
      </c>
      <c r="C520" s="113"/>
      <c r="D520" s="45" t="s">
        <v>639</v>
      </c>
      <c r="E520" s="48" t="s">
        <v>628</v>
      </c>
      <c r="F520" s="48">
        <v>8</v>
      </c>
      <c r="G520" s="59"/>
      <c r="H520" s="61"/>
      <c r="I520" s="254" t="s">
        <v>628</v>
      </c>
      <c r="J520" s="242">
        <v>8</v>
      </c>
      <c r="K520" s="101"/>
      <c r="L520" s="254"/>
      <c r="M520" s="242">
        <v>3</v>
      </c>
      <c r="N520" s="101">
        <v>8</v>
      </c>
      <c r="O520" s="214">
        <f>M520+N520</f>
        <v>11</v>
      </c>
      <c r="P520" s="92"/>
      <c r="Q520" s="242">
        <v>3</v>
      </c>
      <c r="R520" s="101">
        <v>8</v>
      </c>
      <c r="S520" s="214">
        <v>11</v>
      </c>
      <c r="T520" s="92"/>
      <c r="U520" s="242">
        <v>3</v>
      </c>
      <c r="V520" s="101">
        <v>8</v>
      </c>
      <c r="W520" s="214">
        <v>11</v>
      </c>
    </row>
    <row r="521" spans="1:23" ht="26.4" x14ac:dyDescent="0.25">
      <c r="A521" s="57"/>
      <c r="B521" s="45" t="s">
        <v>626</v>
      </c>
      <c r="C521" s="113"/>
      <c r="D521" s="45" t="s">
        <v>639</v>
      </c>
      <c r="E521" s="48" t="s">
        <v>651</v>
      </c>
      <c r="F521" s="48">
        <v>9</v>
      </c>
      <c r="G521" s="59"/>
      <c r="H521" s="61"/>
      <c r="I521" s="254" t="s">
        <v>651</v>
      </c>
      <c r="J521" s="242">
        <v>9</v>
      </c>
      <c r="K521" s="101"/>
      <c r="L521" s="254"/>
      <c r="M521" s="242">
        <v>1</v>
      </c>
      <c r="N521" s="101">
        <v>13</v>
      </c>
      <c r="O521" s="214">
        <f>M521+N521</f>
        <v>14</v>
      </c>
      <c r="P521" s="92"/>
      <c r="Q521" s="242">
        <v>1</v>
      </c>
      <c r="R521" s="101">
        <v>13</v>
      </c>
      <c r="S521" s="214">
        <v>14</v>
      </c>
      <c r="T521" s="92"/>
      <c r="U521" s="242">
        <v>1</v>
      </c>
      <c r="V521" s="101">
        <v>13</v>
      </c>
      <c r="W521" s="214">
        <v>14</v>
      </c>
    </row>
    <row r="522" spans="1:23" ht="39.6" x14ac:dyDescent="0.25">
      <c r="A522" s="57"/>
      <c r="B522" s="45" t="s">
        <v>754</v>
      </c>
      <c r="C522" s="113" t="s">
        <v>12</v>
      </c>
      <c r="D522" s="45" t="s">
        <v>639</v>
      </c>
      <c r="E522" s="59"/>
      <c r="F522" s="59"/>
      <c r="G522" s="59"/>
      <c r="H522" s="61"/>
      <c r="I522" s="253"/>
      <c r="J522" s="232"/>
      <c r="K522" s="233"/>
      <c r="L522" s="253"/>
      <c r="M522" s="232">
        <v>18720</v>
      </c>
      <c r="N522" s="233">
        <v>77251</v>
      </c>
      <c r="O522" s="214">
        <f>M522+N522</f>
        <v>95971</v>
      </c>
      <c r="P522" s="231"/>
      <c r="Q522" s="232">
        <v>28300</v>
      </c>
      <c r="R522" s="233">
        <v>250000</v>
      </c>
      <c r="S522" s="217" t="s">
        <v>1033</v>
      </c>
      <c r="T522" s="231"/>
      <c r="U522" s="232"/>
      <c r="V522" s="233"/>
      <c r="W522" s="217"/>
    </row>
    <row r="523" spans="1:23" ht="26.4" x14ac:dyDescent="0.25">
      <c r="A523" s="106"/>
      <c r="B523" s="107" t="s">
        <v>755</v>
      </c>
      <c r="C523" s="112"/>
      <c r="D523" s="106"/>
      <c r="E523" s="108"/>
      <c r="F523" s="108"/>
      <c r="G523" s="108"/>
      <c r="H523" s="109"/>
      <c r="I523" s="252"/>
      <c r="J523" s="229"/>
      <c r="K523" s="230"/>
      <c r="L523" s="252"/>
      <c r="M523" s="229"/>
      <c r="N523" s="230"/>
      <c r="O523" s="212"/>
      <c r="P523" s="228"/>
      <c r="Q523" s="229"/>
      <c r="R523" s="230"/>
      <c r="S523" s="212"/>
      <c r="T523" s="228"/>
      <c r="U523" s="229"/>
      <c r="V523" s="230"/>
      <c r="W523" s="212"/>
    </row>
    <row r="524" spans="1:23" ht="26.4" x14ac:dyDescent="0.25">
      <c r="A524" s="57"/>
      <c r="B524" s="45" t="s">
        <v>756</v>
      </c>
      <c r="C524" s="113"/>
      <c r="D524" s="45" t="s">
        <v>757</v>
      </c>
      <c r="E524" s="59"/>
      <c r="F524" s="59"/>
      <c r="G524" s="59"/>
      <c r="H524" s="61"/>
      <c r="I524" s="253"/>
      <c r="J524" s="232"/>
      <c r="K524" s="233"/>
      <c r="L524" s="253"/>
      <c r="M524" s="232"/>
      <c r="N524" s="233"/>
      <c r="O524" s="213"/>
      <c r="P524" s="231"/>
      <c r="Q524" s="232"/>
      <c r="R524" s="233"/>
      <c r="S524" s="213"/>
      <c r="T524" s="231"/>
      <c r="U524" s="232"/>
      <c r="V524" s="233"/>
      <c r="W524" s="213"/>
    </row>
    <row r="525" spans="1:23" ht="39.6" x14ac:dyDescent="0.25">
      <c r="A525" s="57"/>
      <c r="B525" s="45" t="s">
        <v>758</v>
      </c>
      <c r="C525" s="113"/>
      <c r="D525" s="45" t="s">
        <v>759</v>
      </c>
      <c r="E525" s="48">
        <v>0</v>
      </c>
      <c r="F525" s="48">
        <v>0</v>
      </c>
      <c r="G525" s="59"/>
      <c r="H525" s="61"/>
      <c r="I525" s="254">
        <v>0</v>
      </c>
      <c r="J525" s="242">
        <v>0</v>
      </c>
      <c r="K525" s="101"/>
      <c r="L525" s="254"/>
      <c r="M525" s="242"/>
      <c r="N525" s="101"/>
      <c r="O525" s="213"/>
      <c r="P525" s="92"/>
      <c r="Q525" s="242"/>
      <c r="R525" s="101"/>
      <c r="S525" s="213"/>
      <c r="T525" s="92"/>
      <c r="U525" s="242"/>
      <c r="V525" s="101"/>
      <c r="W525" s="213"/>
    </row>
    <row r="526" spans="1:23" ht="26.4" x14ac:dyDescent="0.25">
      <c r="A526" s="57"/>
      <c r="B526" s="45" t="s">
        <v>760</v>
      </c>
      <c r="C526" s="113" t="s">
        <v>12</v>
      </c>
      <c r="D526" s="45" t="s">
        <v>761</v>
      </c>
      <c r="E526" s="59"/>
      <c r="F526" s="59"/>
      <c r="G526" s="59"/>
      <c r="H526" s="61"/>
      <c r="I526" s="253"/>
      <c r="J526" s="232"/>
      <c r="K526" s="233"/>
      <c r="L526" s="253"/>
      <c r="M526" s="232">
        <v>15</v>
      </c>
      <c r="N526" s="233">
        <v>17</v>
      </c>
      <c r="O526" s="213"/>
      <c r="P526" s="231"/>
      <c r="Q526" s="232"/>
      <c r="R526" s="233"/>
      <c r="S526" s="213"/>
      <c r="T526" s="231"/>
      <c r="U526" s="232"/>
      <c r="V526" s="233"/>
      <c r="W526" s="213"/>
    </row>
    <row r="527" spans="1:23" x14ac:dyDescent="0.25">
      <c r="A527" s="106"/>
      <c r="B527" s="107" t="s">
        <v>762</v>
      </c>
      <c r="C527" s="112"/>
      <c r="D527" s="106"/>
      <c r="E527" s="108"/>
      <c r="F527" s="108"/>
      <c r="G527" s="108"/>
      <c r="H527" s="109"/>
      <c r="I527" s="252"/>
      <c r="J527" s="229"/>
      <c r="K527" s="230"/>
      <c r="L527" s="252"/>
      <c r="M527" s="229"/>
      <c r="N527" s="230"/>
      <c r="O527" s="212"/>
      <c r="P527" s="228"/>
      <c r="Q527" s="229"/>
      <c r="R527" s="230"/>
      <c r="S527" s="212"/>
      <c r="T527" s="228"/>
      <c r="U527" s="229"/>
      <c r="V527" s="230"/>
      <c r="W527" s="212"/>
    </row>
    <row r="528" spans="1:23" ht="151.5" customHeight="1" x14ac:dyDescent="0.25">
      <c r="A528" s="57"/>
      <c r="B528" s="45" t="s">
        <v>763</v>
      </c>
      <c r="C528" s="113" t="s">
        <v>464</v>
      </c>
      <c r="D528" s="45" t="s">
        <v>700</v>
      </c>
      <c r="E528" s="59"/>
      <c r="F528" s="59"/>
      <c r="G528" s="59"/>
      <c r="H528" s="61"/>
      <c r="I528" s="253"/>
      <c r="J528" s="243"/>
      <c r="K528" s="234"/>
      <c r="L528" s="253"/>
      <c r="M528" s="243" t="s">
        <v>1000</v>
      </c>
      <c r="N528" s="234"/>
      <c r="O528" s="216"/>
      <c r="P528" s="237"/>
      <c r="Q528" s="243" t="s">
        <v>1001</v>
      </c>
      <c r="R528" s="233"/>
      <c r="S528" s="213"/>
      <c r="T528" s="237"/>
      <c r="U528" s="243"/>
      <c r="V528" s="233"/>
      <c r="W528" s="213"/>
    </row>
    <row r="529" spans="1:24" ht="39.6" x14ac:dyDescent="0.25">
      <c r="A529" s="57"/>
      <c r="B529" s="45" t="s">
        <v>764</v>
      </c>
      <c r="C529" s="113" t="s">
        <v>12</v>
      </c>
      <c r="D529" s="45" t="s">
        <v>700</v>
      </c>
      <c r="E529" s="59">
        <v>8</v>
      </c>
      <c r="F529" s="59"/>
      <c r="G529" s="59"/>
      <c r="H529" s="61"/>
      <c r="I529" s="253"/>
      <c r="J529" s="232"/>
      <c r="K529" s="233"/>
      <c r="L529" s="253"/>
      <c r="M529" s="232"/>
      <c r="N529" s="233"/>
      <c r="O529" s="213"/>
      <c r="P529" s="231"/>
      <c r="Q529" s="232"/>
      <c r="R529" s="233"/>
      <c r="S529" s="213"/>
      <c r="T529" s="231"/>
      <c r="U529" s="232">
        <v>1</v>
      </c>
      <c r="V529" s="233">
        <v>3</v>
      </c>
      <c r="W529" s="213">
        <v>4</v>
      </c>
      <c r="X529" s="53" t="s">
        <v>1153</v>
      </c>
    </row>
    <row r="530" spans="1:24" ht="26.4" x14ac:dyDescent="0.25">
      <c r="A530" s="57"/>
      <c r="B530" s="45" t="s">
        <v>765</v>
      </c>
      <c r="C530" s="113" t="s">
        <v>12</v>
      </c>
      <c r="D530" s="45" t="s">
        <v>700</v>
      </c>
      <c r="E530" s="59"/>
      <c r="F530" s="59"/>
      <c r="G530" s="59"/>
      <c r="H530" s="61"/>
      <c r="I530" s="253"/>
      <c r="J530" s="232"/>
      <c r="K530" s="233"/>
      <c r="L530" s="253"/>
      <c r="M530" s="232"/>
      <c r="N530" s="233"/>
      <c r="O530" s="213"/>
      <c r="P530" s="231"/>
      <c r="Q530" s="232"/>
      <c r="R530" s="233"/>
      <c r="S530" s="213"/>
      <c r="T530" s="231"/>
      <c r="U530" s="232"/>
      <c r="V530" s="233"/>
      <c r="W530" s="213"/>
    </row>
    <row r="531" spans="1:24" ht="26.4" x14ac:dyDescent="0.25">
      <c r="A531" s="57"/>
      <c r="B531" s="45" t="s">
        <v>766</v>
      </c>
      <c r="C531" s="113" t="s">
        <v>767</v>
      </c>
      <c r="D531" s="45" t="s">
        <v>768</v>
      </c>
      <c r="E531" s="59"/>
      <c r="F531" s="59"/>
      <c r="G531" s="59"/>
      <c r="H531" s="61"/>
      <c r="I531" s="253"/>
      <c r="J531" s="232"/>
      <c r="K531" s="233"/>
      <c r="L531" s="253"/>
      <c r="M531" s="232"/>
      <c r="N531" s="233"/>
      <c r="O531" s="213"/>
      <c r="P531" s="231"/>
      <c r="Q531" s="232"/>
      <c r="R531" s="233"/>
      <c r="S531" s="213"/>
      <c r="T531" s="231"/>
      <c r="U531" s="232"/>
      <c r="V531" s="233"/>
      <c r="W531" s="213"/>
    </row>
    <row r="532" spans="1:24" x14ac:dyDescent="0.25">
      <c r="A532" s="57"/>
      <c r="B532" s="52" t="s">
        <v>925</v>
      </c>
      <c r="C532" s="113"/>
      <c r="D532" s="45"/>
      <c r="E532" s="59"/>
      <c r="F532" s="59"/>
      <c r="G532" s="59"/>
      <c r="H532" s="61"/>
      <c r="I532" s="253"/>
      <c r="J532" s="232"/>
      <c r="K532" s="233"/>
      <c r="L532" s="253"/>
      <c r="M532" s="232">
        <v>21</v>
      </c>
      <c r="N532" s="233">
        <v>21</v>
      </c>
      <c r="O532" s="213">
        <v>21</v>
      </c>
      <c r="P532" s="231"/>
      <c r="Q532" s="232">
        <v>30</v>
      </c>
      <c r="R532" s="233">
        <v>30</v>
      </c>
      <c r="S532" s="214">
        <v>30</v>
      </c>
      <c r="T532" s="231"/>
      <c r="U532" s="232">
        <v>20</v>
      </c>
      <c r="V532" s="233">
        <v>20</v>
      </c>
      <c r="W532" s="214">
        <v>20</v>
      </c>
    </row>
    <row r="533" spans="1:24" x14ac:dyDescent="0.25">
      <c r="A533" s="57"/>
      <c r="B533" s="52" t="s">
        <v>769</v>
      </c>
      <c r="C533" s="113"/>
      <c r="D533" s="45"/>
      <c r="E533" s="59"/>
      <c r="F533" s="59"/>
      <c r="G533" s="59"/>
      <c r="H533" s="61"/>
      <c r="I533" s="253"/>
      <c r="J533" s="232"/>
      <c r="K533" s="233"/>
      <c r="L533" s="253"/>
      <c r="M533" s="232">
        <v>31</v>
      </c>
      <c r="N533" s="233">
        <v>31</v>
      </c>
      <c r="O533" s="213">
        <v>31</v>
      </c>
      <c r="P533" s="231"/>
      <c r="Q533" s="232">
        <v>33</v>
      </c>
      <c r="R533" s="233">
        <v>33</v>
      </c>
      <c r="S533" s="214">
        <v>33</v>
      </c>
      <c r="T533" s="231"/>
      <c r="U533" s="232">
        <v>26</v>
      </c>
      <c r="V533" s="233">
        <v>26</v>
      </c>
      <c r="W533" s="214">
        <v>26</v>
      </c>
    </row>
    <row r="534" spans="1:24" x14ac:dyDescent="0.25">
      <c r="A534" s="57"/>
      <c r="B534" s="52" t="s">
        <v>867</v>
      </c>
      <c r="C534" s="113"/>
      <c r="D534" s="45"/>
      <c r="E534" s="59"/>
      <c r="F534" s="59"/>
      <c r="G534" s="59"/>
      <c r="H534" s="61"/>
      <c r="I534" s="253"/>
      <c r="J534" s="232"/>
      <c r="K534" s="233"/>
      <c r="L534" s="253"/>
      <c r="M534" s="232">
        <v>3</v>
      </c>
      <c r="N534" s="233">
        <v>3</v>
      </c>
      <c r="O534" s="213">
        <v>3</v>
      </c>
      <c r="P534" s="231"/>
      <c r="Q534" s="232">
        <v>6</v>
      </c>
      <c r="R534" s="233">
        <v>6</v>
      </c>
      <c r="S534" s="214">
        <v>6</v>
      </c>
      <c r="T534" s="231"/>
      <c r="U534" s="232">
        <v>3</v>
      </c>
      <c r="V534" s="233">
        <v>3</v>
      </c>
      <c r="W534" s="214">
        <v>3</v>
      </c>
    </row>
    <row r="535" spans="1:24" x14ac:dyDescent="0.25">
      <c r="A535" s="57"/>
      <c r="B535" s="52" t="s">
        <v>924</v>
      </c>
      <c r="C535" s="113"/>
      <c r="D535" s="45"/>
      <c r="E535" s="59"/>
      <c r="F535" s="59"/>
      <c r="G535" s="59"/>
      <c r="H535" s="61"/>
      <c r="I535" s="253"/>
      <c r="J535" s="232"/>
      <c r="K535" s="233"/>
      <c r="L535" s="253"/>
      <c r="M535" s="232">
        <v>2</v>
      </c>
      <c r="N535" s="233">
        <v>2</v>
      </c>
      <c r="O535" s="213">
        <v>2</v>
      </c>
      <c r="P535" s="231"/>
      <c r="Q535" s="232">
        <v>2</v>
      </c>
      <c r="R535" s="233">
        <v>2</v>
      </c>
      <c r="S535" s="214">
        <v>2</v>
      </c>
      <c r="T535" s="231"/>
      <c r="U535" s="232">
        <v>2</v>
      </c>
      <c r="V535" s="233">
        <v>2</v>
      </c>
      <c r="W535" s="214">
        <v>2</v>
      </c>
    </row>
    <row r="536" spans="1:24" x14ac:dyDescent="0.25">
      <c r="A536" s="57"/>
      <c r="B536" s="52" t="s">
        <v>770</v>
      </c>
      <c r="C536" s="113"/>
      <c r="D536" s="45"/>
      <c r="E536" s="59"/>
      <c r="F536" s="59"/>
      <c r="G536" s="59"/>
      <c r="H536" s="61"/>
      <c r="I536" s="253"/>
      <c r="J536" s="232"/>
      <c r="K536" s="233"/>
      <c r="L536" s="253"/>
      <c r="M536" s="232">
        <v>43</v>
      </c>
      <c r="N536" s="233">
        <v>43</v>
      </c>
      <c r="O536" s="213">
        <v>43</v>
      </c>
      <c r="P536" s="231"/>
      <c r="Q536" s="232">
        <v>85</v>
      </c>
      <c r="R536" s="233">
        <v>85</v>
      </c>
      <c r="S536" s="214">
        <v>85</v>
      </c>
      <c r="T536" s="231"/>
      <c r="U536" s="232">
        <v>15</v>
      </c>
      <c r="V536" s="233">
        <v>15</v>
      </c>
      <c r="W536" s="214">
        <v>15</v>
      </c>
    </row>
    <row r="537" spans="1:24" ht="66.599999999999994" thickBot="1" x14ac:dyDescent="0.3">
      <c r="A537" s="57"/>
      <c r="B537" s="116" t="s">
        <v>771</v>
      </c>
      <c r="C537" s="113" t="s">
        <v>767</v>
      </c>
      <c r="D537" s="45" t="s">
        <v>772</v>
      </c>
      <c r="E537" s="59"/>
      <c r="F537" s="59"/>
      <c r="G537" s="59"/>
      <c r="H537" s="61"/>
      <c r="I537" s="255"/>
      <c r="J537" s="245"/>
      <c r="K537" s="246"/>
      <c r="L537" s="255"/>
      <c r="M537" s="245"/>
      <c r="N537" s="246"/>
      <c r="O537" s="218"/>
      <c r="P537" s="244"/>
      <c r="Q537" s="245">
        <v>5</v>
      </c>
      <c r="R537" s="246">
        <v>5</v>
      </c>
      <c r="S537" s="296">
        <v>5</v>
      </c>
      <c r="T537" s="244"/>
      <c r="U537" s="245"/>
      <c r="V537" s="246"/>
      <c r="W537" s="310" t="s">
        <v>1110</v>
      </c>
    </row>
    <row r="538" spans="1:24" ht="43.2" outlineLevel="1" x14ac:dyDescent="0.3">
      <c r="A538" s="57"/>
      <c r="B538" s="116" t="s">
        <v>846</v>
      </c>
      <c r="C538" s="113" t="s">
        <v>125</v>
      </c>
      <c r="D538" s="142" t="s">
        <v>847</v>
      </c>
      <c r="E538" s="59"/>
      <c r="F538" s="59"/>
      <c r="G538" s="59"/>
      <c r="H538" s="61"/>
      <c r="I538" s="194"/>
      <c r="J538" s="195"/>
      <c r="K538" s="196"/>
      <c r="L538" s="194"/>
      <c r="M538" s="195"/>
      <c r="N538" s="196"/>
      <c r="O538" s="193"/>
      <c r="P538" s="194"/>
      <c r="Q538" s="195"/>
      <c r="R538" s="196"/>
      <c r="S538" s="193"/>
      <c r="T538" s="194"/>
      <c r="U538" s="195"/>
      <c r="V538" s="196"/>
      <c r="W538" s="193"/>
    </row>
    <row r="539" spans="1:24" outlineLevel="1" x14ac:dyDescent="0.25">
      <c r="A539" s="57"/>
      <c r="B539" s="116" t="s">
        <v>868</v>
      </c>
      <c r="C539" s="113"/>
      <c r="D539" s="58"/>
      <c r="E539" s="59">
        <v>16271</v>
      </c>
      <c r="F539" s="59">
        <v>8073</v>
      </c>
      <c r="G539" s="144">
        <v>24344</v>
      </c>
      <c r="H539" s="61"/>
      <c r="I539" s="80"/>
      <c r="J539" s="66"/>
      <c r="K539" s="277">
        <v>24343</v>
      </c>
      <c r="L539" s="80"/>
      <c r="M539" s="66"/>
      <c r="N539" s="81"/>
      <c r="O539" s="141">
        <v>24343</v>
      </c>
      <c r="P539" s="80"/>
      <c r="Q539" s="66"/>
      <c r="R539" s="81"/>
      <c r="S539" s="141">
        <v>24340</v>
      </c>
      <c r="T539" s="80"/>
      <c r="U539" s="66"/>
      <c r="V539" s="81"/>
      <c r="W539" s="141">
        <v>24340</v>
      </c>
    </row>
    <row r="540" spans="1:24" outlineLevel="1" x14ac:dyDescent="0.25">
      <c r="A540" s="57"/>
      <c r="B540" s="116" t="s">
        <v>848</v>
      </c>
      <c r="C540" s="113"/>
      <c r="D540" s="45"/>
      <c r="E540" s="59">
        <v>2157</v>
      </c>
      <c r="F540" s="59">
        <v>1176</v>
      </c>
      <c r="G540" s="144">
        <v>3333</v>
      </c>
      <c r="H540" s="61"/>
      <c r="I540" s="80"/>
      <c r="J540" s="66"/>
      <c r="K540" s="277">
        <v>3289</v>
      </c>
      <c r="L540" s="80"/>
      <c r="M540" s="66"/>
      <c r="N540" s="81"/>
      <c r="O540" s="141">
        <v>3289</v>
      </c>
      <c r="P540" s="80"/>
      <c r="Q540" s="66"/>
      <c r="R540" s="81"/>
      <c r="S540" s="141">
        <v>3246</v>
      </c>
      <c r="T540" s="80"/>
      <c r="U540" s="66"/>
      <c r="V540" s="81"/>
      <c r="W540" s="141">
        <v>3226</v>
      </c>
    </row>
    <row r="541" spans="1:24" outlineLevel="1" x14ac:dyDescent="0.25">
      <c r="A541" s="57"/>
      <c r="B541" s="52" t="s">
        <v>849</v>
      </c>
      <c r="C541" s="113"/>
      <c r="D541" s="45"/>
      <c r="E541" s="59">
        <v>1182</v>
      </c>
      <c r="F541" s="59">
        <v>476</v>
      </c>
      <c r="G541" s="144">
        <v>1658</v>
      </c>
      <c r="H541" s="61"/>
      <c r="I541" s="80"/>
      <c r="J541" s="66"/>
      <c r="K541" s="277">
        <v>1595</v>
      </c>
      <c r="L541" s="80"/>
      <c r="M541" s="66"/>
      <c r="N541" s="81"/>
      <c r="O541" s="141">
        <v>1595</v>
      </c>
      <c r="P541" s="80"/>
      <c r="Q541" s="66"/>
      <c r="R541" s="81"/>
      <c r="S541" s="141">
        <v>1536</v>
      </c>
      <c r="T541" s="80"/>
      <c r="U541" s="66"/>
      <c r="V541" s="81"/>
      <c r="W541" s="141">
        <v>1533</v>
      </c>
    </row>
    <row r="542" spans="1:24" outlineLevel="1" x14ac:dyDescent="0.25">
      <c r="A542" s="57"/>
      <c r="B542" s="52" t="s">
        <v>850</v>
      </c>
      <c r="C542" s="113"/>
      <c r="D542" s="45"/>
      <c r="E542" s="59">
        <v>104</v>
      </c>
      <c r="F542" s="59">
        <v>79</v>
      </c>
      <c r="G542" s="144">
        <v>183</v>
      </c>
      <c r="H542" s="61"/>
      <c r="I542" s="80"/>
      <c r="J542" s="66"/>
      <c r="K542" s="277">
        <v>178</v>
      </c>
      <c r="L542" s="80"/>
      <c r="M542" s="66"/>
      <c r="N542" s="81"/>
      <c r="O542" s="141">
        <v>178</v>
      </c>
      <c r="P542" s="80"/>
      <c r="Q542" s="66"/>
      <c r="R542" s="81"/>
      <c r="S542" s="141">
        <v>161</v>
      </c>
      <c r="T542" s="80"/>
      <c r="U542" s="66"/>
      <c r="V542" s="81"/>
      <c r="W542" s="141">
        <v>154</v>
      </c>
    </row>
    <row r="543" spans="1:24" outlineLevel="1" x14ac:dyDescent="0.25">
      <c r="A543" s="57"/>
      <c r="B543" s="52" t="s">
        <v>851</v>
      </c>
      <c r="C543" s="113"/>
      <c r="D543" s="45"/>
      <c r="E543" s="59">
        <v>405</v>
      </c>
      <c r="F543" s="59">
        <v>527</v>
      </c>
      <c r="G543" s="144">
        <v>932</v>
      </c>
      <c r="H543" s="61"/>
      <c r="I543" s="80"/>
      <c r="J543" s="66"/>
      <c r="K543" s="277">
        <v>991</v>
      </c>
      <c r="L543" s="80"/>
      <c r="M543" s="66"/>
      <c r="N543" s="81"/>
      <c r="O543" s="141">
        <v>991</v>
      </c>
      <c r="P543" s="80"/>
      <c r="Q543" s="66"/>
      <c r="R543" s="81"/>
      <c r="S543" s="141">
        <v>1028</v>
      </c>
      <c r="T543" s="80"/>
      <c r="U543" s="66"/>
      <c r="V543" s="81"/>
      <c r="W543" s="141">
        <v>1015</v>
      </c>
    </row>
    <row r="544" spans="1:24" outlineLevel="1" x14ac:dyDescent="0.25">
      <c r="A544" s="57"/>
      <c r="B544" s="52" t="s">
        <v>852</v>
      </c>
      <c r="C544" s="113"/>
      <c r="D544" s="45"/>
      <c r="E544" s="59">
        <v>466</v>
      </c>
      <c r="F544" s="59">
        <v>94</v>
      </c>
      <c r="G544" s="144">
        <v>560</v>
      </c>
      <c r="H544" s="61"/>
      <c r="I544" s="80"/>
      <c r="J544" s="66"/>
      <c r="K544" s="277">
        <v>525</v>
      </c>
      <c r="L544" s="80"/>
      <c r="M544" s="66"/>
      <c r="N544" s="81"/>
      <c r="O544" s="141">
        <v>525</v>
      </c>
      <c r="P544" s="80"/>
      <c r="Q544" s="66"/>
      <c r="R544" s="81"/>
      <c r="S544" s="141">
        <v>521</v>
      </c>
      <c r="T544" s="80"/>
      <c r="U544" s="66"/>
      <c r="V544" s="81"/>
      <c r="W544" s="141">
        <v>524</v>
      </c>
    </row>
    <row r="545" spans="1:23" outlineLevel="1" x14ac:dyDescent="0.25">
      <c r="A545" s="57"/>
      <c r="B545" s="116" t="s">
        <v>853</v>
      </c>
      <c r="C545" s="113"/>
      <c r="D545" s="45"/>
      <c r="E545" s="59">
        <v>7766</v>
      </c>
      <c r="F545" s="59">
        <v>4801</v>
      </c>
      <c r="G545" s="144">
        <v>12567</v>
      </c>
      <c r="H545" s="61"/>
      <c r="I545" s="80"/>
      <c r="J545" s="66"/>
      <c r="K545" s="277">
        <v>12622</v>
      </c>
      <c r="L545" s="80"/>
      <c r="M545" s="66"/>
      <c r="N545" s="81"/>
      <c r="O545" s="141">
        <v>12622</v>
      </c>
      <c r="P545" s="80"/>
      <c r="Q545" s="66"/>
      <c r="R545" s="81"/>
      <c r="S545" s="141">
        <v>12539</v>
      </c>
      <c r="T545" s="80"/>
      <c r="U545" s="66"/>
      <c r="V545" s="81"/>
      <c r="W545" s="141">
        <v>12521</v>
      </c>
    </row>
    <row r="546" spans="1:23" outlineLevel="1" x14ac:dyDescent="0.25">
      <c r="A546" s="57"/>
      <c r="B546" s="116" t="s">
        <v>854</v>
      </c>
      <c r="C546" s="113"/>
      <c r="D546" s="45"/>
      <c r="E546" s="59">
        <v>128</v>
      </c>
      <c r="F546" s="59">
        <v>84</v>
      </c>
      <c r="G546" s="144">
        <v>212</v>
      </c>
      <c r="H546" s="61"/>
      <c r="I546" s="80"/>
      <c r="J546" s="66"/>
      <c r="K546" s="277">
        <v>201</v>
      </c>
      <c r="L546" s="80"/>
      <c r="M546" s="66"/>
      <c r="N546" s="81"/>
      <c r="O546" s="141">
        <v>201</v>
      </c>
      <c r="P546" s="80"/>
      <c r="Q546" s="66"/>
      <c r="R546" s="81"/>
      <c r="S546" s="141">
        <v>202</v>
      </c>
      <c r="T546" s="80"/>
      <c r="U546" s="66"/>
      <c r="V546" s="81"/>
      <c r="W546" s="141">
        <v>205</v>
      </c>
    </row>
    <row r="547" spans="1:23" outlineLevel="1" x14ac:dyDescent="0.25">
      <c r="A547" s="57"/>
      <c r="B547" s="116" t="s">
        <v>855</v>
      </c>
      <c r="C547" s="113"/>
      <c r="D547" s="45"/>
      <c r="E547" s="59">
        <v>162</v>
      </c>
      <c r="F547" s="59">
        <v>81</v>
      </c>
      <c r="G547" s="144">
        <v>243</v>
      </c>
      <c r="H547" s="61"/>
      <c r="I547" s="80"/>
      <c r="J547" s="66"/>
      <c r="K547" s="277">
        <v>245</v>
      </c>
      <c r="L547" s="80"/>
      <c r="M547" s="66"/>
      <c r="N547" s="81"/>
      <c r="O547" s="141">
        <v>245</v>
      </c>
      <c r="P547" s="80"/>
      <c r="Q547" s="66"/>
      <c r="R547" s="81"/>
      <c r="S547" s="141">
        <v>291</v>
      </c>
      <c r="T547" s="80"/>
      <c r="U547" s="66"/>
      <c r="V547" s="81"/>
      <c r="W547" s="141">
        <v>291</v>
      </c>
    </row>
    <row r="548" spans="1:23" outlineLevel="1" x14ac:dyDescent="0.25">
      <c r="A548" s="57"/>
      <c r="B548" s="116" t="s">
        <v>856</v>
      </c>
      <c r="C548" s="113"/>
      <c r="D548" s="45"/>
      <c r="E548" s="59">
        <v>1423</v>
      </c>
      <c r="F548" s="59">
        <v>483</v>
      </c>
      <c r="G548" s="144">
        <v>1906</v>
      </c>
      <c r="H548" s="61"/>
      <c r="I548" s="80"/>
      <c r="J548" s="66"/>
      <c r="K548" s="277">
        <v>1906</v>
      </c>
      <c r="L548" s="80"/>
      <c r="M548" s="66"/>
      <c r="N548" s="81"/>
      <c r="O548" s="141">
        <v>1906</v>
      </c>
      <c r="P548" s="80"/>
      <c r="Q548" s="66"/>
      <c r="R548" s="81"/>
      <c r="S548" s="141">
        <v>1915</v>
      </c>
      <c r="T548" s="80"/>
      <c r="U548" s="66"/>
      <c r="V548" s="81"/>
      <c r="W548" s="141">
        <v>1913</v>
      </c>
    </row>
    <row r="549" spans="1:23" outlineLevel="1" x14ac:dyDescent="0.25">
      <c r="A549" s="57"/>
      <c r="B549" s="52" t="s">
        <v>857</v>
      </c>
      <c r="C549" s="113"/>
      <c r="D549" s="45"/>
      <c r="E549" s="59">
        <v>1423</v>
      </c>
      <c r="F549" s="59">
        <v>483</v>
      </c>
      <c r="G549" s="144">
        <v>1906</v>
      </c>
      <c r="H549" s="61"/>
      <c r="I549" s="80"/>
      <c r="J549" s="66"/>
      <c r="K549" s="277">
        <v>1906</v>
      </c>
      <c r="L549" s="80"/>
      <c r="M549" s="66"/>
      <c r="N549" s="81"/>
      <c r="O549" s="141">
        <v>1906</v>
      </c>
      <c r="P549" s="80"/>
      <c r="Q549" s="66"/>
      <c r="R549" s="81"/>
      <c r="S549" s="141">
        <v>1915</v>
      </c>
      <c r="T549" s="80"/>
      <c r="U549" s="66"/>
      <c r="V549" s="81"/>
      <c r="W549" s="141">
        <v>1913</v>
      </c>
    </row>
    <row r="550" spans="1:23" outlineLevel="1" x14ac:dyDescent="0.25">
      <c r="A550" s="57"/>
      <c r="B550" s="52" t="s">
        <v>858</v>
      </c>
      <c r="C550" s="113"/>
      <c r="D550" s="45"/>
      <c r="E550" s="59">
        <v>0</v>
      </c>
      <c r="F550" s="59">
        <v>0</v>
      </c>
      <c r="G550" s="144">
        <v>0</v>
      </c>
      <c r="H550" s="61"/>
      <c r="I550" s="80"/>
      <c r="J550" s="66"/>
      <c r="K550" s="277">
        <v>0</v>
      </c>
      <c r="L550" s="80"/>
      <c r="M550" s="66"/>
      <c r="N550" s="81"/>
      <c r="O550" s="141">
        <v>0</v>
      </c>
      <c r="P550" s="80"/>
      <c r="Q550" s="66"/>
      <c r="R550" s="81"/>
      <c r="S550" s="141">
        <v>0</v>
      </c>
      <c r="T550" s="80"/>
      <c r="U550" s="66"/>
      <c r="V550" s="81"/>
      <c r="W550" s="141">
        <v>0</v>
      </c>
    </row>
    <row r="551" spans="1:23" outlineLevel="1" x14ac:dyDescent="0.25">
      <c r="A551" s="57"/>
      <c r="B551" s="116" t="s">
        <v>859</v>
      </c>
      <c r="C551" s="113"/>
      <c r="D551" s="45"/>
      <c r="E551" s="59">
        <v>636</v>
      </c>
      <c r="F551" s="59">
        <v>472</v>
      </c>
      <c r="G551" s="144">
        <v>1108</v>
      </c>
      <c r="H551" s="61"/>
      <c r="I551" s="80"/>
      <c r="J551" s="66"/>
      <c r="K551" s="277">
        <v>1186</v>
      </c>
      <c r="L551" s="80"/>
      <c r="M551" s="66"/>
      <c r="N551" s="81"/>
      <c r="O551" s="141">
        <v>1186</v>
      </c>
      <c r="P551" s="80"/>
      <c r="Q551" s="66"/>
      <c r="R551" s="81"/>
      <c r="S551" s="141">
        <v>1236</v>
      </c>
      <c r="T551" s="80"/>
      <c r="U551" s="66"/>
      <c r="V551" s="81"/>
      <c r="W551" s="141">
        <v>1253</v>
      </c>
    </row>
    <row r="552" spans="1:23" outlineLevel="1" x14ac:dyDescent="0.25">
      <c r="A552" s="57"/>
      <c r="B552" s="116" t="s">
        <v>860</v>
      </c>
      <c r="C552" s="113"/>
      <c r="D552" s="45"/>
      <c r="E552" s="59">
        <v>477</v>
      </c>
      <c r="F552" s="59">
        <v>337</v>
      </c>
      <c r="G552" s="144">
        <v>814</v>
      </c>
      <c r="H552" s="61"/>
      <c r="I552" s="80"/>
      <c r="J552" s="66"/>
      <c r="K552" s="277">
        <v>846</v>
      </c>
      <c r="L552" s="80"/>
      <c r="M552" s="66"/>
      <c r="N552" s="81"/>
      <c r="O552" s="141">
        <v>846</v>
      </c>
      <c r="P552" s="80"/>
      <c r="Q552" s="66"/>
      <c r="R552" s="81"/>
      <c r="S552" s="141">
        <v>847</v>
      </c>
      <c r="T552" s="80"/>
      <c r="U552" s="66"/>
      <c r="V552" s="81"/>
      <c r="W552" s="141">
        <v>852</v>
      </c>
    </row>
    <row r="553" spans="1:23" outlineLevel="1" x14ac:dyDescent="0.25">
      <c r="A553" s="57"/>
      <c r="B553" s="116" t="s">
        <v>861</v>
      </c>
      <c r="C553" s="113"/>
      <c r="D553" s="45"/>
      <c r="E553" s="59">
        <v>3522</v>
      </c>
      <c r="F553" s="59">
        <v>639</v>
      </c>
      <c r="G553" s="144">
        <v>4161</v>
      </c>
      <c r="H553" s="61"/>
      <c r="I553" s="80"/>
      <c r="J553" s="66"/>
      <c r="K553" s="277">
        <v>4048</v>
      </c>
      <c r="L553" s="80"/>
      <c r="M553" s="66"/>
      <c r="N553" s="81"/>
      <c r="O553" s="141">
        <v>4048</v>
      </c>
      <c r="P553" s="80"/>
      <c r="Q553" s="66"/>
      <c r="R553" s="81"/>
      <c r="S553" s="141">
        <v>4064</v>
      </c>
      <c r="T553" s="80"/>
      <c r="U553" s="66"/>
      <c r="V553" s="81"/>
      <c r="W553" s="141">
        <v>4079</v>
      </c>
    </row>
    <row r="554" spans="1:23" outlineLevel="1" x14ac:dyDescent="0.25">
      <c r="A554" s="57"/>
      <c r="B554" s="117" t="s">
        <v>777</v>
      </c>
      <c r="C554" s="114" t="s">
        <v>779</v>
      </c>
      <c r="D554" s="57" t="s">
        <v>778</v>
      </c>
      <c r="E554" s="59">
        <v>10337.581492818999</v>
      </c>
      <c r="F554" s="59"/>
      <c r="G554" s="59"/>
      <c r="H554" s="61"/>
      <c r="I554" s="80"/>
      <c r="J554" s="66"/>
      <c r="K554" s="81"/>
      <c r="L554" s="80"/>
      <c r="M554" s="66"/>
      <c r="N554" s="81"/>
      <c r="O554" s="65"/>
      <c r="P554" s="80"/>
      <c r="Q554" s="66"/>
      <c r="R554" s="81"/>
      <c r="S554" s="65"/>
      <c r="T554" s="80"/>
      <c r="U554" s="66"/>
      <c r="V554" s="81"/>
      <c r="W554" s="65"/>
    </row>
    <row r="555" spans="1:23" ht="39.6" outlineLevel="1" x14ac:dyDescent="0.25">
      <c r="A555" s="57"/>
      <c r="B555" s="52" t="s">
        <v>800</v>
      </c>
      <c r="C555" s="114" t="s">
        <v>801</v>
      </c>
      <c r="D555" s="57" t="s">
        <v>802</v>
      </c>
      <c r="E555" s="59"/>
      <c r="F555" s="59"/>
      <c r="G555" s="59"/>
      <c r="H555" s="61"/>
      <c r="I555" s="80"/>
      <c r="J555" s="66"/>
      <c r="K555" s="81"/>
      <c r="L555" s="80"/>
      <c r="M555" s="66"/>
      <c r="N555" s="81"/>
      <c r="O555" s="65"/>
      <c r="P555" s="80"/>
      <c r="Q555" s="66"/>
      <c r="R555" s="81"/>
      <c r="S555" s="65"/>
      <c r="T555" s="80"/>
      <c r="U555" s="66"/>
      <c r="V555" s="81"/>
      <c r="W555" s="65"/>
    </row>
    <row r="556" spans="1:23" outlineLevel="1" x14ac:dyDescent="0.25">
      <c r="A556" s="57"/>
      <c r="B556" s="110" t="s">
        <v>780</v>
      </c>
      <c r="C556" s="114"/>
      <c r="D556" s="57"/>
      <c r="E556" s="59"/>
      <c r="F556" s="59"/>
      <c r="G556" s="59">
        <v>88000012620.513718</v>
      </c>
      <c r="H556" s="61"/>
      <c r="I556" s="80"/>
      <c r="J556" s="66"/>
      <c r="K556" s="276">
        <v>102215730248.728</v>
      </c>
      <c r="L556" s="80"/>
      <c r="M556" s="66"/>
      <c r="N556" s="81"/>
      <c r="O556" s="65">
        <v>84278588502.926132</v>
      </c>
      <c r="P556" s="80"/>
      <c r="Q556" s="66"/>
      <c r="R556" s="81"/>
      <c r="S556" s="65"/>
      <c r="T556" s="80"/>
      <c r="U556" s="66"/>
      <c r="V556" s="81"/>
      <c r="W556" s="65"/>
    </row>
    <row r="557" spans="1:23" outlineLevel="1" x14ac:dyDescent="0.25">
      <c r="A557" s="57"/>
      <c r="B557" s="110" t="s">
        <v>781</v>
      </c>
      <c r="C557" s="114"/>
      <c r="D557" s="57"/>
      <c r="E557" s="59"/>
      <c r="F557" s="59"/>
      <c r="G557" s="59">
        <v>88000000000</v>
      </c>
      <c r="H557" s="61"/>
      <c r="I557" s="80"/>
      <c r="J557" s="66"/>
      <c r="K557" s="276">
        <v>102215714284</v>
      </c>
      <c r="L557" s="80"/>
      <c r="M557" s="66"/>
      <c r="N557" s="81"/>
      <c r="O557" s="65">
        <v>84278571428</v>
      </c>
      <c r="P557" s="80"/>
      <c r="Q557" s="66"/>
      <c r="R557" s="81"/>
      <c r="S557" s="65"/>
      <c r="T557" s="80"/>
      <c r="U557" s="66"/>
      <c r="V557" s="81"/>
      <c r="W557" s="65"/>
    </row>
    <row r="558" spans="1:23" outlineLevel="1" x14ac:dyDescent="0.25">
      <c r="A558" s="57"/>
      <c r="B558" s="110" t="s">
        <v>782</v>
      </c>
      <c r="C558" s="114"/>
      <c r="D558" s="57"/>
      <c r="E558" s="59"/>
      <c r="F558" s="59"/>
      <c r="G558" s="59">
        <v>12576.791592819</v>
      </c>
      <c r="H558" s="61"/>
      <c r="I558" s="80"/>
      <c r="J558" s="66"/>
      <c r="K558" s="81">
        <v>15859.1452522</v>
      </c>
      <c r="L558" s="80"/>
      <c r="M558" s="66"/>
      <c r="N558" s="81"/>
      <c r="O558" s="65">
        <v>16997.343243060001</v>
      </c>
      <c r="P558" s="80"/>
      <c r="Q558" s="66"/>
      <c r="R558" s="81"/>
      <c r="S558" s="65"/>
      <c r="T558" s="80"/>
      <c r="U558" s="66"/>
      <c r="V558" s="81"/>
      <c r="W558" s="65"/>
    </row>
    <row r="559" spans="1:23" outlineLevel="1" x14ac:dyDescent="0.25">
      <c r="A559" s="57"/>
      <c r="B559" s="110" t="s">
        <v>783</v>
      </c>
      <c r="C559" s="114"/>
      <c r="D559" s="57"/>
      <c r="E559" s="59"/>
      <c r="F559" s="59"/>
      <c r="G559" s="59">
        <v>15.205254679999999</v>
      </c>
      <c r="H559" s="61"/>
      <c r="I559" s="80"/>
      <c r="J559" s="66"/>
      <c r="K559" s="81">
        <v>35.537956999999999</v>
      </c>
      <c r="L559" s="80"/>
      <c r="M559" s="66"/>
      <c r="N559" s="81"/>
      <c r="O559" s="65">
        <v>30.155394157</v>
      </c>
      <c r="P559" s="80"/>
      <c r="Q559" s="66"/>
      <c r="R559" s="81"/>
      <c r="S559" s="65"/>
      <c r="T559" s="80"/>
      <c r="U559" s="66"/>
      <c r="V559" s="81"/>
      <c r="W559" s="65"/>
    </row>
    <row r="560" spans="1:23" outlineLevel="1" x14ac:dyDescent="0.25">
      <c r="A560" s="57"/>
      <c r="B560" s="110" t="s">
        <v>784</v>
      </c>
      <c r="C560" s="114"/>
      <c r="D560" s="57"/>
      <c r="E560" s="59"/>
      <c r="F560" s="59"/>
      <c r="G560" s="59">
        <v>7.8825104000000001</v>
      </c>
      <c r="H560" s="61"/>
      <c r="I560" s="80"/>
      <c r="J560" s="66"/>
      <c r="K560" s="81">
        <v>7.3073199999999998</v>
      </c>
      <c r="L560" s="80"/>
      <c r="M560" s="66"/>
      <c r="N560" s="81"/>
      <c r="O560" s="65">
        <v>3.9408857020000001</v>
      </c>
      <c r="P560" s="80"/>
      <c r="Q560" s="66"/>
      <c r="R560" s="81"/>
      <c r="S560" s="65"/>
      <c r="T560" s="80"/>
      <c r="U560" s="66"/>
      <c r="V560" s="81"/>
      <c r="W560" s="65"/>
    </row>
    <row r="561" spans="1:23" outlineLevel="1" x14ac:dyDescent="0.25">
      <c r="A561" s="57"/>
      <c r="B561" s="110" t="s">
        <v>785</v>
      </c>
      <c r="C561" s="114"/>
      <c r="D561" s="57"/>
      <c r="E561" s="59"/>
      <c r="F561" s="59"/>
      <c r="G561" s="59">
        <v>7.6796430000000004</v>
      </c>
      <c r="H561" s="61"/>
      <c r="I561" s="80"/>
      <c r="J561" s="66"/>
      <c r="K561" s="81">
        <v>17.692568000000001</v>
      </c>
      <c r="L561" s="80"/>
      <c r="M561" s="66"/>
      <c r="N561" s="81"/>
      <c r="O561" s="65" t="s">
        <v>1093</v>
      </c>
      <c r="P561" s="80"/>
      <c r="Q561" s="66"/>
      <c r="R561" s="81"/>
      <c r="S561" s="65"/>
      <c r="T561" s="80"/>
      <c r="U561" s="66"/>
      <c r="V561" s="81"/>
      <c r="W561" s="65"/>
    </row>
    <row r="562" spans="1:23" ht="27.6" outlineLevel="1" x14ac:dyDescent="0.25">
      <c r="A562" s="57"/>
      <c r="B562" s="110" t="s">
        <v>786</v>
      </c>
      <c r="C562" s="114"/>
      <c r="D562" s="57"/>
      <c r="E562" s="59"/>
      <c r="F562" s="59"/>
      <c r="G562" s="59">
        <v>7.5088900000000001</v>
      </c>
      <c r="H562" s="61"/>
      <c r="I562" s="80"/>
      <c r="J562" s="66"/>
      <c r="K562" s="81">
        <v>8.2512500000000006</v>
      </c>
      <c r="L562" s="80"/>
      <c r="M562" s="66"/>
      <c r="N562" s="81"/>
      <c r="O562" s="65">
        <v>8.2117699999999996</v>
      </c>
      <c r="P562" s="80"/>
      <c r="Q562" s="66"/>
      <c r="R562" s="81"/>
      <c r="S562" s="65"/>
      <c r="T562" s="80"/>
      <c r="U562" s="66"/>
      <c r="V562" s="81"/>
      <c r="W562" s="65"/>
    </row>
    <row r="563" spans="1:23" outlineLevel="1" x14ac:dyDescent="0.25">
      <c r="A563" s="57"/>
      <c r="B563" s="110" t="s">
        <v>787</v>
      </c>
      <c r="C563" s="114"/>
      <c r="D563" s="57"/>
      <c r="E563" s="59"/>
      <c r="F563" s="59"/>
      <c r="G563" s="59">
        <v>2.4216000000000002</v>
      </c>
      <c r="H563" s="61"/>
      <c r="I563" s="80"/>
      <c r="J563" s="66"/>
      <c r="K563" s="81">
        <v>13.366918999999999</v>
      </c>
      <c r="L563" s="80"/>
      <c r="M563" s="66"/>
      <c r="N563" s="81"/>
      <c r="O563" s="65">
        <v>6.4584619999999999</v>
      </c>
      <c r="P563" s="80"/>
      <c r="Q563" s="66"/>
      <c r="R563" s="81"/>
      <c r="S563" s="65"/>
      <c r="T563" s="80"/>
      <c r="U563" s="66"/>
      <c r="V563" s="81"/>
      <c r="W563" s="65"/>
    </row>
    <row r="564" spans="1:23" outlineLevel="1" x14ac:dyDescent="0.25">
      <c r="A564" s="57"/>
      <c r="B564" s="110" t="s">
        <v>788</v>
      </c>
      <c r="C564" s="114"/>
      <c r="D564" s="57"/>
      <c r="E564" s="59"/>
      <c r="F564" s="59"/>
      <c r="G564" s="59">
        <v>1.485215</v>
      </c>
      <c r="H564" s="61"/>
      <c r="I564" s="80"/>
      <c r="J564" s="66"/>
      <c r="K564" s="81">
        <v>12.508723399999999</v>
      </c>
      <c r="L564" s="80"/>
      <c r="M564" s="66"/>
      <c r="N564" s="81"/>
      <c r="O564" s="65">
        <v>0.54835199999999995</v>
      </c>
      <c r="P564" s="80"/>
      <c r="Q564" s="66"/>
      <c r="R564" s="81"/>
      <c r="S564" s="65"/>
      <c r="T564" s="80"/>
      <c r="U564" s="66"/>
      <c r="V564" s="81"/>
      <c r="W564" s="65"/>
    </row>
    <row r="565" spans="1:23" outlineLevel="1" x14ac:dyDescent="0.25">
      <c r="A565" s="57"/>
      <c r="B565" s="110" t="s">
        <v>789</v>
      </c>
      <c r="C565" s="114"/>
      <c r="D565" s="57"/>
      <c r="E565" s="59"/>
      <c r="F565" s="59"/>
      <c r="G565" s="59">
        <v>0.47658</v>
      </c>
      <c r="H565" s="61"/>
      <c r="I565" s="80"/>
      <c r="J565" s="66"/>
      <c r="K565" s="81">
        <v>10.24108</v>
      </c>
      <c r="L565" s="80"/>
      <c r="M565" s="66"/>
      <c r="N565" s="81"/>
      <c r="O565" s="65">
        <v>6.1053689999999996</v>
      </c>
      <c r="P565" s="80"/>
      <c r="Q565" s="66"/>
      <c r="R565" s="81"/>
      <c r="S565" s="65"/>
      <c r="T565" s="80"/>
      <c r="U565" s="66"/>
      <c r="V565" s="81"/>
      <c r="W565" s="65"/>
    </row>
    <row r="566" spans="1:23" outlineLevel="1" x14ac:dyDescent="0.25">
      <c r="A566" s="57"/>
      <c r="B566" s="110" t="s">
        <v>790</v>
      </c>
      <c r="C566" s="114"/>
      <c r="D566" s="57"/>
      <c r="E566" s="59"/>
      <c r="F566" s="59"/>
      <c r="G566" s="59">
        <v>0.59599999999999997</v>
      </c>
      <c r="H566" s="61"/>
      <c r="I566" s="80"/>
      <c r="J566" s="66"/>
      <c r="K566" s="81">
        <v>0.20039999999999999</v>
      </c>
      <c r="L566" s="80"/>
      <c r="M566" s="66"/>
      <c r="N566" s="81"/>
      <c r="O566" s="65">
        <v>0.218</v>
      </c>
      <c r="P566" s="80"/>
      <c r="Q566" s="66"/>
      <c r="R566" s="81"/>
      <c r="S566" s="65"/>
      <c r="T566" s="80"/>
      <c r="U566" s="66"/>
      <c r="V566" s="81"/>
      <c r="W566" s="65"/>
    </row>
    <row r="567" spans="1:23" outlineLevel="1" x14ac:dyDescent="0.25">
      <c r="A567" s="57"/>
      <c r="B567" s="110" t="s">
        <v>791</v>
      </c>
      <c r="C567" s="114"/>
      <c r="D567" s="57"/>
      <c r="E567" s="59"/>
      <c r="F567" s="59"/>
      <c r="G567" s="59">
        <v>2.8620967000000001E-2</v>
      </c>
      <c r="H567" s="61"/>
      <c r="I567" s="80"/>
      <c r="J567" s="66"/>
      <c r="K567" s="81">
        <v>3.2993729999999999E-2</v>
      </c>
      <c r="L567" s="80"/>
      <c r="M567" s="66"/>
      <c r="N567" s="81"/>
      <c r="O567" s="65">
        <v>2.9856193E-2</v>
      </c>
      <c r="P567" s="80"/>
      <c r="Q567" s="66"/>
      <c r="R567" s="81"/>
      <c r="S567" s="65"/>
      <c r="T567" s="80"/>
      <c r="U567" s="66"/>
      <c r="V567" s="81"/>
      <c r="W567" s="65"/>
    </row>
    <row r="568" spans="1:23" outlineLevel="1" x14ac:dyDescent="0.25">
      <c r="A568" s="57"/>
      <c r="B568" s="110" t="s">
        <v>792</v>
      </c>
      <c r="C568" s="114"/>
      <c r="D568" s="57"/>
      <c r="E568" s="59"/>
      <c r="F568" s="59"/>
      <c r="G568" s="59">
        <v>1.4512517000000001E-2</v>
      </c>
      <c r="H568" s="61"/>
      <c r="I568" s="80"/>
      <c r="J568" s="66"/>
      <c r="K568" s="81">
        <v>1.410931E-2</v>
      </c>
      <c r="L568" s="80"/>
      <c r="M568" s="66"/>
      <c r="N568" s="81"/>
      <c r="O568" s="65">
        <v>8.6775270000000009E-3</v>
      </c>
      <c r="P568" s="80"/>
      <c r="Q568" s="66"/>
      <c r="R568" s="81"/>
      <c r="S568" s="65"/>
      <c r="T568" s="80"/>
      <c r="U568" s="66"/>
      <c r="V568" s="81"/>
      <c r="W568" s="65"/>
    </row>
    <row r="569" spans="1:23" outlineLevel="1" x14ac:dyDescent="0.25">
      <c r="A569" s="57"/>
      <c r="B569" s="110" t="s">
        <v>793</v>
      </c>
      <c r="C569" s="114"/>
      <c r="D569" s="57"/>
      <c r="E569" s="59"/>
      <c r="F569" s="59"/>
      <c r="G569" s="59">
        <v>1.536E-2</v>
      </c>
      <c r="H569" s="61"/>
      <c r="I569" s="80"/>
      <c r="J569" s="66"/>
      <c r="K569" s="81">
        <v>1.3939999999999999E-2</v>
      </c>
      <c r="L569" s="80"/>
      <c r="M569" s="66"/>
      <c r="N569" s="81"/>
      <c r="O569" s="65">
        <v>9.7999999999999997E-3</v>
      </c>
      <c r="P569" s="80"/>
      <c r="Q569" s="66"/>
      <c r="R569" s="81"/>
      <c r="S569" s="65"/>
      <c r="T569" s="80"/>
      <c r="U569" s="66"/>
      <c r="V569" s="81"/>
      <c r="W569" s="65"/>
    </row>
    <row r="570" spans="1:23" outlineLevel="1" x14ac:dyDescent="0.25">
      <c r="A570" s="57"/>
      <c r="B570" s="110" t="s">
        <v>794</v>
      </c>
      <c r="C570" s="114"/>
      <c r="D570" s="57"/>
      <c r="E570" s="59"/>
      <c r="F570" s="59"/>
      <c r="G570" s="59">
        <v>5.8099999999999999E-2</v>
      </c>
      <c r="H570" s="61"/>
      <c r="I570" s="80"/>
      <c r="J570" s="66"/>
      <c r="K570" s="81">
        <v>5.8700000000000002E-2</v>
      </c>
      <c r="L570" s="80"/>
      <c r="M570" s="66"/>
      <c r="N570" s="81"/>
      <c r="O570" s="65">
        <v>6.7265000000000005E-2</v>
      </c>
      <c r="P570" s="80"/>
      <c r="Q570" s="66"/>
      <c r="R570" s="81"/>
      <c r="S570" s="65"/>
      <c r="T570" s="80"/>
      <c r="U570" s="66"/>
      <c r="V570" s="81"/>
      <c r="W570" s="65"/>
    </row>
    <row r="571" spans="1:23" ht="27.6" outlineLevel="1" x14ac:dyDescent="0.25">
      <c r="A571" s="57"/>
      <c r="B571" s="110" t="s">
        <v>795</v>
      </c>
      <c r="C571" s="114"/>
      <c r="D571" s="57"/>
      <c r="E571" s="59"/>
      <c r="F571" s="59"/>
      <c r="G571" s="59">
        <v>9.0700000000000003E-2</v>
      </c>
      <c r="H571" s="61"/>
      <c r="I571" s="80"/>
      <c r="J571" s="66"/>
      <c r="K571" s="81">
        <v>9.1600000000000001E-2</v>
      </c>
      <c r="L571" s="80"/>
      <c r="M571" s="66"/>
      <c r="N571" s="81"/>
      <c r="O571" s="65">
        <v>0.1042</v>
      </c>
      <c r="P571" s="80"/>
      <c r="Q571" s="66"/>
      <c r="R571" s="81"/>
      <c r="S571" s="65"/>
      <c r="T571" s="80"/>
      <c r="U571" s="66"/>
      <c r="V571" s="81"/>
      <c r="W571" s="65"/>
    </row>
    <row r="572" spans="1:23" outlineLevel="1" x14ac:dyDescent="0.25">
      <c r="A572" s="57"/>
      <c r="B572" s="110" t="s">
        <v>796</v>
      </c>
      <c r="C572" s="114"/>
      <c r="D572" s="57"/>
      <c r="E572" s="59"/>
      <c r="F572" s="59"/>
      <c r="G572" s="59">
        <v>6.4299999999999996E-2</v>
      </c>
      <c r="H572" s="61"/>
      <c r="I572" s="80"/>
      <c r="J572" s="66"/>
      <c r="K572" s="81">
        <v>6.5100000000000005E-2</v>
      </c>
      <c r="L572" s="80"/>
      <c r="M572" s="66"/>
      <c r="N572" s="81"/>
      <c r="O572" s="65">
        <v>7.492E-2</v>
      </c>
      <c r="P572" s="80"/>
      <c r="Q572" s="66"/>
      <c r="R572" s="81"/>
      <c r="S572" s="65"/>
      <c r="T572" s="80"/>
      <c r="U572" s="66"/>
      <c r="V572" s="81"/>
      <c r="W572" s="65"/>
    </row>
    <row r="573" spans="1:23" outlineLevel="1" x14ac:dyDescent="0.25">
      <c r="A573" s="57"/>
      <c r="B573" s="110" t="s">
        <v>797</v>
      </c>
      <c r="C573" s="114"/>
      <c r="D573" s="57"/>
      <c r="E573" s="59"/>
      <c r="F573" s="59"/>
      <c r="G573" s="59">
        <v>3.0499999999999999E-2</v>
      </c>
      <c r="H573" s="61"/>
      <c r="I573" s="80"/>
      <c r="J573" s="66"/>
      <c r="K573" s="81">
        <v>3.5000000000000003E-2</v>
      </c>
      <c r="L573" s="80"/>
      <c r="M573" s="66"/>
      <c r="N573" s="81"/>
      <c r="O573" s="65">
        <v>2.8500000000000001E-2</v>
      </c>
      <c r="P573" s="80"/>
      <c r="Q573" s="66"/>
      <c r="R573" s="81"/>
      <c r="S573" s="65"/>
      <c r="T573" s="80"/>
      <c r="U573" s="66"/>
      <c r="V573" s="81"/>
      <c r="W573" s="65"/>
    </row>
    <row r="574" spans="1:23" outlineLevel="1" x14ac:dyDescent="0.25">
      <c r="A574" s="57"/>
      <c r="B574" s="110" t="s">
        <v>798</v>
      </c>
      <c r="C574" s="114"/>
      <c r="D574" s="57"/>
      <c r="E574" s="59"/>
      <c r="F574" s="59"/>
      <c r="G574" s="59">
        <v>8.2000000000000007E-3</v>
      </c>
      <c r="H574" s="61"/>
      <c r="I574" s="80"/>
      <c r="J574" s="66"/>
      <c r="K574" s="81">
        <v>8.3000000000000001E-3</v>
      </c>
      <c r="L574" s="80"/>
      <c r="M574" s="66"/>
      <c r="N574" s="81"/>
      <c r="O574" s="65">
        <v>1.0035000000000001E-2</v>
      </c>
      <c r="P574" s="80"/>
      <c r="Q574" s="66"/>
      <c r="R574" s="81"/>
      <c r="S574" s="65"/>
      <c r="T574" s="80"/>
      <c r="U574" s="66"/>
      <c r="V574" s="81"/>
      <c r="W574" s="65"/>
    </row>
    <row r="575" spans="1:23" outlineLevel="1" x14ac:dyDescent="0.25">
      <c r="A575" s="57"/>
      <c r="B575" s="110" t="s">
        <v>799</v>
      </c>
      <c r="C575" s="114"/>
      <c r="D575" s="57"/>
      <c r="E575" s="59"/>
      <c r="F575" s="59"/>
      <c r="G575" s="59">
        <v>1.174E-2</v>
      </c>
      <c r="H575" s="61"/>
      <c r="I575" s="80"/>
      <c r="J575" s="66"/>
      <c r="K575" s="81">
        <v>1.056E-2</v>
      </c>
      <c r="L575" s="80"/>
      <c r="M575" s="66"/>
      <c r="N575" s="81"/>
      <c r="O575" s="65">
        <v>7.7000000000000002E-3</v>
      </c>
      <c r="P575" s="80"/>
      <c r="Q575" s="66"/>
      <c r="R575" s="81"/>
      <c r="S575" s="65"/>
      <c r="T575" s="80"/>
      <c r="U575" s="66"/>
      <c r="V575" s="81"/>
      <c r="W575" s="65"/>
    </row>
    <row r="576" spans="1:23" ht="27.6" outlineLevel="1" x14ac:dyDescent="0.25">
      <c r="A576" s="57"/>
      <c r="B576" s="111" t="s">
        <v>803</v>
      </c>
      <c r="C576" s="114"/>
      <c r="D576" s="57" t="s">
        <v>813</v>
      </c>
      <c r="E576" s="59"/>
      <c r="F576" s="59"/>
      <c r="G576" s="59"/>
      <c r="H576" s="61"/>
      <c r="I576" s="80"/>
      <c r="J576" s="66"/>
      <c r="K576" s="81"/>
      <c r="L576" s="80"/>
      <c r="M576" s="66"/>
      <c r="N576" s="81"/>
      <c r="O576" s="65"/>
      <c r="P576" s="80"/>
      <c r="Q576" s="66"/>
      <c r="R576" s="81"/>
      <c r="S576" s="65"/>
      <c r="T576" s="80"/>
      <c r="U576" s="66"/>
      <c r="V576" s="81"/>
      <c r="W576" s="65"/>
    </row>
    <row r="577" spans="1:23" outlineLevel="1" x14ac:dyDescent="0.25">
      <c r="A577" s="57"/>
      <c r="B577" s="117" t="s">
        <v>807</v>
      </c>
      <c r="C577" s="114" t="s">
        <v>808</v>
      </c>
      <c r="D577" s="57"/>
      <c r="E577" s="59"/>
      <c r="F577" s="59"/>
      <c r="G577" s="59"/>
      <c r="H577" s="61"/>
      <c r="I577" s="80"/>
      <c r="J577" s="66"/>
      <c r="K577" s="81"/>
      <c r="L577" s="80"/>
      <c r="M577" s="66"/>
      <c r="N577" s="81"/>
      <c r="O577" s="65"/>
      <c r="P577" s="80"/>
      <c r="Q577" s="66"/>
      <c r="R577" s="81"/>
      <c r="S577" s="65"/>
      <c r="T577" s="80"/>
      <c r="U577" s="66"/>
      <c r="V577" s="81"/>
      <c r="W577" s="65"/>
    </row>
    <row r="578" spans="1:23" outlineLevel="1" x14ac:dyDescent="0.25">
      <c r="A578" s="57"/>
      <c r="B578" s="110" t="s">
        <v>804</v>
      </c>
      <c r="C578" s="114"/>
      <c r="D578" s="57"/>
      <c r="E578" s="59"/>
      <c r="F578" s="59"/>
      <c r="G578" s="59">
        <v>63</v>
      </c>
      <c r="H578" s="61"/>
      <c r="I578" s="80"/>
      <c r="J578" s="66"/>
      <c r="K578" s="81">
        <v>65</v>
      </c>
      <c r="L578" s="80"/>
      <c r="M578" s="66"/>
      <c r="N578" s="81"/>
      <c r="O578" s="65">
        <v>65</v>
      </c>
      <c r="P578" s="80"/>
      <c r="Q578" s="66"/>
      <c r="R578" s="81"/>
      <c r="S578" s="141">
        <v>23</v>
      </c>
      <c r="T578" s="80"/>
      <c r="U578" s="66"/>
      <c r="V578" s="81"/>
      <c r="W578" s="141"/>
    </row>
    <row r="579" spans="1:23" outlineLevel="1" x14ac:dyDescent="0.25">
      <c r="A579" s="57"/>
      <c r="B579" s="110" t="s">
        <v>805</v>
      </c>
      <c r="C579" s="114"/>
      <c r="D579" s="57"/>
      <c r="E579" s="59"/>
      <c r="F579" s="59"/>
      <c r="G579" s="59">
        <v>5413.2794000000004</v>
      </c>
      <c r="H579" s="61"/>
      <c r="I579" s="80"/>
      <c r="J579" s="66"/>
      <c r="K579" s="81">
        <v>5862.6648599999999</v>
      </c>
      <c r="L579" s="80"/>
      <c r="M579" s="66"/>
      <c r="N579" s="81"/>
      <c r="O579" s="143">
        <v>4315.9512000000004</v>
      </c>
      <c r="P579" s="80"/>
      <c r="Q579" s="66"/>
      <c r="R579" s="81"/>
      <c r="S579" s="295">
        <v>1593.0146</v>
      </c>
      <c r="T579" s="80"/>
      <c r="U579" s="66"/>
      <c r="V579" s="81"/>
      <c r="W579" s="295"/>
    </row>
    <row r="580" spans="1:23" outlineLevel="1" x14ac:dyDescent="0.25">
      <c r="A580" s="57"/>
      <c r="B580" s="117" t="s">
        <v>809</v>
      </c>
      <c r="C580" s="114" t="s">
        <v>806</v>
      </c>
      <c r="D580" s="57"/>
      <c r="E580" s="59"/>
      <c r="F580" s="59"/>
      <c r="G580" s="59"/>
      <c r="H580" s="61"/>
      <c r="I580" s="80"/>
      <c r="J580" s="66"/>
      <c r="K580" s="81"/>
      <c r="L580" s="80"/>
      <c r="M580" s="66"/>
      <c r="N580" s="81"/>
      <c r="O580" s="65"/>
      <c r="P580" s="80"/>
      <c r="Q580" s="66"/>
      <c r="R580" s="81"/>
      <c r="S580" s="141"/>
      <c r="T580" s="80"/>
      <c r="U580" s="66"/>
      <c r="V580" s="81"/>
      <c r="W580" s="141"/>
    </row>
    <row r="581" spans="1:23" outlineLevel="1" x14ac:dyDescent="0.25">
      <c r="A581" s="57"/>
      <c r="B581" s="110" t="s">
        <v>804</v>
      </c>
      <c r="C581" s="114"/>
      <c r="D581" s="57"/>
      <c r="E581" s="59"/>
      <c r="F581" s="59"/>
      <c r="G581" s="59">
        <v>3</v>
      </c>
      <c r="H581" s="61"/>
      <c r="I581" s="80"/>
      <c r="J581" s="66"/>
      <c r="K581" s="81">
        <v>1</v>
      </c>
      <c r="L581" s="80"/>
      <c r="M581" s="66"/>
      <c r="N581" s="81"/>
      <c r="O581" s="65">
        <v>4</v>
      </c>
      <c r="P581" s="80"/>
      <c r="Q581" s="66"/>
      <c r="R581" s="81"/>
      <c r="S581" s="141">
        <v>7</v>
      </c>
      <c r="T581" s="80"/>
      <c r="U581" s="66"/>
      <c r="V581" s="81"/>
      <c r="W581" s="141"/>
    </row>
    <row r="582" spans="1:23" outlineLevel="1" x14ac:dyDescent="0.25">
      <c r="A582" s="57"/>
      <c r="B582" s="110" t="s">
        <v>805</v>
      </c>
      <c r="C582" s="114"/>
      <c r="D582" s="57"/>
      <c r="E582" s="59"/>
      <c r="F582" s="59"/>
      <c r="G582" s="59">
        <v>246.46</v>
      </c>
      <c r="H582" s="61"/>
      <c r="I582" s="80"/>
      <c r="J582" s="66"/>
      <c r="K582" s="81">
        <v>463</v>
      </c>
      <c r="L582" s="80"/>
      <c r="M582" s="66"/>
      <c r="N582" s="81"/>
      <c r="O582" s="65">
        <v>966.49800000000005</v>
      </c>
      <c r="P582" s="80"/>
      <c r="Q582" s="66"/>
      <c r="R582" s="81"/>
      <c r="S582" s="141">
        <v>2175.8000000000002</v>
      </c>
      <c r="T582" s="80"/>
      <c r="U582" s="66"/>
      <c r="V582" s="81"/>
      <c r="W582" s="141"/>
    </row>
    <row r="583" spans="1:23" outlineLevel="1" x14ac:dyDescent="0.25">
      <c r="A583" s="57"/>
      <c r="B583" s="117" t="s">
        <v>810</v>
      </c>
      <c r="C583" s="114" t="s">
        <v>806</v>
      </c>
      <c r="D583" s="57"/>
      <c r="E583" s="59"/>
      <c r="F583" s="59"/>
      <c r="G583" s="59"/>
      <c r="H583" s="61"/>
      <c r="I583" s="80"/>
      <c r="J583" s="66"/>
      <c r="K583" s="81"/>
      <c r="L583" s="80"/>
      <c r="M583" s="66"/>
      <c r="N583" s="81"/>
      <c r="O583" s="65"/>
      <c r="P583" s="80"/>
      <c r="Q583" s="66"/>
      <c r="R583" s="81"/>
      <c r="S583" s="141"/>
      <c r="T583" s="80"/>
      <c r="U583" s="66"/>
      <c r="V583" s="81"/>
      <c r="W583" s="141"/>
    </row>
    <row r="584" spans="1:23" outlineLevel="1" x14ac:dyDescent="0.25">
      <c r="A584" s="57"/>
      <c r="B584" s="110" t="s">
        <v>804</v>
      </c>
      <c r="C584" s="114"/>
      <c r="D584" s="57"/>
      <c r="E584" s="59"/>
      <c r="F584" s="59"/>
      <c r="G584" s="59">
        <v>1</v>
      </c>
      <c r="H584" s="61"/>
      <c r="I584" s="80"/>
      <c r="J584" s="66"/>
      <c r="K584" s="81">
        <v>1</v>
      </c>
      <c r="L584" s="80"/>
      <c r="M584" s="66"/>
      <c r="N584" s="81"/>
      <c r="O584" s="65"/>
      <c r="P584" s="80"/>
      <c r="Q584" s="66"/>
      <c r="R584" s="81"/>
      <c r="S584" s="141"/>
      <c r="T584" s="80"/>
      <c r="U584" s="66"/>
      <c r="V584" s="81"/>
      <c r="W584" s="141"/>
    </row>
    <row r="585" spans="1:23" outlineLevel="1" x14ac:dyDescent="0.25">
      <c r="A585" s="57"/>
      <c r="B585" s="110" t="s">
        <v>805</v>
      </c>
      <c r="C585" s="114"/>
      <c r="D585" s="57"/>
      <c r="E585" s="59"/>
      <c r="F585" s="59"/>
      <c r="G585" s="59">
        <v>3005</v>
      </c>
      <c r="H585" s="61"/>
      <c r="I585" s="80"/>
      <c r="J585" s="66"/>
      <c r="K585" s="81">
        <v>3510</v>
      </c>
      <c r="L585" s="80"/>
      <c r="M585" s="66"/>
      <c r="N585" s="81"/>
      <c r="O585" s="65"/>
      <c r="P585" s="80"/>
      <c r="Q585" s="66"/>
      <c r="R585" s="81"/>
      <c r="S585" s="141"/>
      <c r="T585" s="80"/>
      <c r="U585" s="66"/>
      <c r="V585" s="81"/>
      <c r="W585" s="141"/>
    </row>
    <row r="586" spans="1:23" outlineLevel="1" x14ac:dyDescent="0.25">
      <c r="A586" s="57"/>
      <c r="B586" s="117" t="s">
        <v>811</v>
      </c>
      <c r="C586" s="114" t="s">
        <v>806</v>
      </c>
      <c r="D586" s="57"/>
      <c r="E586" s="59"/>
      <c r="F586" s="59"/>
      <c r="G586" s="59"/>
      <c r="H586" s="61"/>
      <c r="I586" s="80"/>
      <c r="J586" s="66"/>
      <c r="K586" s="81"/>
      <c r="L586" s="80"/>
      <c r="M586" s="66"/>
      <c r="N586" s="81"/>
      <c r="O586" s="65"/>
      <c r="P586" s="80"/>
      <c r="Q586" s="66"/>
      <c r="R586" s="81"/>
      <c r="S586" s="141"/>
      <c r="T586" s="80"/>
      <c r="U586" s="66"/>
      <c r="V586" s="81"/>
      <c r="W586" s="141"/>
    </row>
    <row r="587" spans="1:23" outlineLevel="1" x14ac:dyDescent="0.25">
      <c r="A587" s="57"/>
      <c r="B587" s="110" t="s">
        <v>804</v>
      </c>
      <c r="C587" s="114"/>
      <c r="D587" s="57"/>
      <c r="E587" s="59"/>
      <c r="F587" s="59"/>
      <c r="G587" s="59"/>
      <c r="H587" s="61"/>
      <c r="I587" s="80"/>
      <c r="J587" s="66"/>
      <c r="K587" s="81"/>
      <c r="L587" s="80"/>
      <c r="M587" s="66"/>
      <c r="N587" s="81"/>
      <c r="O587" s="65">
        <v>7</v>
      </c>
      <c r="P587" s="80"/>
      <c r="Q587" s="66"/>
      <c r="R587" s="81"/>
      <c r="S587" s="141">
        <v>8</v>
      </c>
      <c r="T587" s="80"/>
      <c r="U587" s="66"/>
      <c r="V587" s="81"/>
      <c r="W587" s="141"/>
    </row>
    <row r="588" spans="1:23" outlineLevel="1" x14ac:dyDescent="0.25">
      <c r="A588" s="57"/>
      <c r="B588" s="110" t="s">
        <v>805</v>
      </c>
      <c r="C588" s="114"/>
      <c r="D588" s="57"/>
      <c r="E588" s="59"/>
      <c r="F588" s="59"/>
      <c r="G588" s="59"/>
      <c r="H588" s="61"/>
      <c r="I588" s="80"/>
      <c r="J588" s="66"/>
      <c r="K588" s="81"/>
      <c r="L588" s="80"/>
      <c r="M588" s="66"/>
      <c r="N588" s="81"/>
      <c r="O588" s="65">
        <v>98.284999999999997</v>
      </c>
      <c r="P588" s="80"/>
      <c r="Q588" s="66"/>
      <c r="R588" s="81"/>
      <c r="S588" s="141">
        <v>306.95740066669998</v>
      </c>
      <c r="T588" s="80"/>
      <c r="U588" s="66"/>
      <c r="V588" s="81"/>
      <c r="W588" s="141"/>
    </row>
    <row r="589" spans="1:23" outlineLevel="1" x14ac:dyDescent="0.25">
      <c r="A589" s="57"/>
      <c r="B589" s="117" t="s">
        <v>812</v>
      </c>
      <c r="C589" s="114" t="s">
        <v>806</v>
      </c>
      <c r="D589" s="57"/>
      <c r="E589" s="59"/>
      <c r="F589" s="59"/>
      <c r="G589" s="59"/>
      <c r="H589" s="61"/>
      <c r="I589" s="80"/>
      <c r="J589" s="66"/>
      <c r="K589" s="81"/>
      <c r="L589" s="80"/>
      <c r="M589" s="66"/>
      <c r="N589" s="81"/>
      <c r="O589" s="65"/>
      <c r="P589" s="80"/>
      <c r="Q589" s="66"/>
      <c r="R589" s="81"/>
      <c r="S589" s="141"/>
      <c r="T589" s="80"/>
      <c r="U589" s="66"/>
      <c r="V589" s="81"/>
      <c r="W589" s="141"/>
    </row>
    <row r="590" spans="1:23" outlineLevel="1" x14ac:dyDescent="0.25">
      <c r="A590" s="57"/>
      <c r="B590" s="110" t="s">
        <v>804</v>
      </c>
      <c r="C590" s="114"/>
      <c r="D590" s="57"/>
      <c r="E590" s="59"/>
      <c r="F590" s="59"/>
      <c r="G590" s="59"/>
      <c r="H590" s="61"/>
      <c r="I590" s="80"/>
      <c r="J590" s="66"/>
      <c r="K590" s="81">
        <v>1</v>
      </c>
      <c r="L590" s="80"/>
      <c r="M590" s="66"/>
      <c r="N590" s="81"/>
      <c r="O590" s="65">
        <v>2</v>
      </c>
      <c r="P590" s="80"/>
      <c r="Q590" s="66"/>
      <c r="R590" s="81"/>
      <c r="S590" s="141"/>
      <c r="T590" s="80"/>
      <c r="U590" s="66"/>
      <c r="V590" s="81"/>
      <c r="W590" s="141"/>
    </row>
    <row r="591" spans="1:23" outlineLevel="1" x14ac:dyDescent="0.25">
      <c r="A591" s="57"/>
      <c r="B591" s="110" t="s">
        <v>805</v>
      </c>
      <c r="C591" s="114"/>
      <c r="D591" s="57"/>
      <c r="E591" s="59"/>
      <c r="F591" s="59"/>
      <c r="G591" s="59"/>
      <c r="H591" s="61"/>
      <c r="I591" s="80"/>
      <c r="J591" s="66"/>
      <c r="K591" s="81">
        <v>2053.56</v>
      </c>
      <c r="L591" s="80"/>
      <c r="M591" s="66"/>
      <c r="N591" s="81"/>
      <c r="O591" s="65">
        <v>7064.2489999999998</v>
      </c>
      <c r="P591" s="80"/>
      <c r="Q591" s="66"/>
      <c r="R591" s="81"/>
      <c r="S591" s="65"/>
      <c r="T591" s="80"/>
      <c r="U591" s="66"/>
      <c r="V591" s="81"/>
      <c r="W591" s="65"/>
    </row>
    <row r="592" spans="1:23" x14ac:dyDescent="0.25">
      <c r="B592" s="118"/>
      <c r="C592" s="115"/>
      <c r="I592" s="82"/>
      <c r="K592" s="83"/>
      <c r="L592" s="82"/>
      <c r="N592" s="83"/>
      <c r="P592" s="82"/>
      <c r="R592" s="83"/>
      <c r="T592" s="82"/>
      <c r="V592" s="83"/>
    </row>
    <row r="593" spans="1:22" ht="14.4" thickBot="1" x14ac:dyDescent="0.3">
      <c r="C593" s="115"/>
      <c r="I593" s="82"/>
      <c r="K593" s="83"/>
      <c r="L593" s="82"/>
      <c r="N593" s="83"/>
      <c r="P593" s="82"/>
      <c r="R593" s="83"/>
      <c r="T593" s="82"/>
      <c r="V593" s="83"/>
    </row>
    <row r="594" spans="1:22" ht="14.4" thickBot="1" x14ac:dyDescent="0.3">
      <c r="A594" s="36" t="s">
        <v>455</v>
      </c>
      <c r="B594" s="2"/>
      <c r="C594" s="2"/>
      <c r="D594" s="2"/>
      <c r="E594" s="2"/>
      <c r="F594" s="2"/>
      <c r="I594" s="84"/>
      <c r="J594" s="126"/>
      <c r="K594" s="85"/>
      <c r="L594" s="84"/>
      <c r="M594" s="126"/>
      <c r="N594" s="85"/>
      <c r="P594" s="84"/>
      <c r="Q594" s="126"/>
      <c r="R594" s="85"/>
      <c r="T594" s="84"/>
      <c r="U594" s="126"/>
      <c r="V594" s="85"/>
    </row>
    <row r="595" spans="1:22" x14ac:dyDescent="0.25">
      <c r="A595" s="31" t="s">
        <v>456</v>
      </c>
      <c r="B595" s="3"/>
      <c r="C595" s="3"/>
      <c r="D595" s="3"/>
      <c r="E595" s="3"/>
      <c r="F595" s="3"/>
      <c r="I595" s="86"/>
      <c r="J595" s="127"/>
      <c r="K595" s="87"/>
      <c r="L595" s="86"/>
      <c r="M595" s="127"/>
      <c r="N595" s="87"/>
      <c r="P595" s="86"/>
      <c r="Q595" s="127"/>
      <c r="R595" s="87"/>
      <c r="T595" s="86"/>
      <c r="U595" s="127"/>
      <c r="V595" s="87"/>
    </row>
    <row r="596" spans="1:22" ht="26.4" x14ac:dyDescent="0.25">
      <c r="A596" s="4"/>
      <c r="B596" s="5" t="s">
        <v>457</v>
      </c>
      <c r="C596" s="6" t="s">
        <v>12</v>
      </c>
      <c r="D596" s="9" t="s">
        <v>676</v>
      </c>
      <c r="E596" s="7">
        <v>0</v>
      </c>
      <c r="F596" s="7">
        <v>0</v>
      </c>
      <c r="I596" s="88">
        <v>0</v>
      </c>
      <c r="J596" s="128">
        <v>0</v>
      </c>
      <c r="K596" s="89"/>
      <c r="L596" s="88"/>
      <c r="M596" s="128"/>
      <c r="N596" s="89"/>
      <c r="P596" s="88"/>
      <c r="Q596" s="128"/>
      <c r="R596" s="89"/>
      <c r="T596" s="88"/>
      <c r="U596" s="128"/>
      <c r="V596" s="89"/>
    </row>
    <row r="597" spans="1:22" ht="26.4" x14ac:dyDescent="0.25">
      <c r="A597" s="8"/>
      <c r="B597" s="9" t="s">
        <v>458</v>
      </c>
      <c r="C597" s="10" t="s">
        <v>20</v>
      </c>
      <c r="D597" s="297" t="s">
        <v>1163</v>
      </c>
      <c r="E597" s="38">
        <v>0</v>
      </c>
      <c r="F597" s="38">
        <v>43.75</v>
      </c>
      <c r="I597" s="90" t="s">
        <v>665</v>
      </c>
      <c r="J597" s="129" t="s">
        <v>665</v>
      </c>
      <c r="K597" s="93"/>
      <c r="L597" s="90"/>
      <c r="M597" s="129"/>
      <c r="N597" s="93">
        <v>4.55</v>
      </c>
      <c r="P597" s="90"/>
      <c r="Q597" s="129"/>
      <c r="R597" s="192">
        <v>0.158</v>
      </c>
      <c r="S597" s="53" t="s">
        <v>1020</v>
      </c>
      <c r="T597" s="90"/>
      <c r="U597" s="129"/>
      <c r="V597" s="192"/>
    </row>
    <row r="598" spans="1:22" x14ac:dyDescent="0.25">
      <c r="A598" s="8"/>
      <c r="B598" s="9" t="s">
        <v>459</v>
      </c>
      <c r="C598" s="10" t="s">
        <v>12</v>
      </c>
      <c r="D598" s="9" t="s">
        <v>641</v>
      </c>
      <c r="E598" s="38">
        <v>0</v>
      </c>
      <c r="F598" s="38">
        <v>0</v>
      </c>
      <c r="I598" s="90" t="s">
        <v>665</v>
      </c>
      <c r="J598" s="129" t="s">
        <v>665</v>
      </c>
      <c r="K598" s="93"/>
      <c r="L598" s="90"/>
      <c r="M598" s="129"/>
      <c r="N598" s="93">
        <v>0</v>
      </c>
      <c r="P598" s="90"/>
      <c r="Q598" s="129"/>
      <c r="R598" s="93">
        <v>0</v>
      </c>
      <c r="T598" s="90"/>
      <c r="U598" s="129"/>
      <c r="V598" s="93"/>
    </row>
    <row r="599" spans="1:22" x14ac:dyDescent="0.25">
      <c r="A599" s="8"/>
      <c r="B599" s="9" t="s">
        <v>460</v>
      </c>
      <c r="C599" s="10" t="s">
        <v>461</v>
      </c>
      <c r="D599" s="9" t="s">
        <v>676</v>
      </c>
      <c r="E599" s="7">
        <v>51064</v>
      </c>
      <c r="F599" s="37" t="s">
        <v>665</v>
      </c>
      <c r="I599" s="90" t="s">
        <v>665</v>
      </c>
      <c r="J599" s="129" t="s">
        <v>665</v>
      </c>
      <c r="K599" s="91"/>
      <c r="L599" s="90"/>
      <c r="M599" s="129"/>
      <c r="N599" s="91"/>
      <c r="P599" s="90"/>
      <c r="Q599" s="129"/>
      <c r="R599" s="91"/>
      <c r="T599" s="90"/>
      <c r="U599" s="129"/>
      <c r="V599" s="91"/>
    </row>
    <row r="600" spans="1:22" ht="26.4" x14ac:dyDescent="0.25">
      <c r="A600" s="8"/>
      <c r="B600" s="9" t="s">
        <v>462</v>
      </c>
      <c r="C600" s="10" t="s">
        <v>461</v>
      </c>
      <c r="D600" s="9" t="s">
        <v>676</v>
      </c>
      <c r="E600" s="7">
        <v>1660</v>
      </c>
      <c r="F600" s="37" t="s">
        <v>665</v>
      </c>
      <c r="I600" s="90" t="s">
        <v>665</v>
      </c>
      <c r="J600" s="129" t="s">
        <v>665</v>
      </c>
      <c r="K600" s="93"/>
      <c r="L600" s="90"/>
      <c r="M600" s="129"/>
      <c r="N600" s="93"/>
      <c r="P600" s="90"/>
      <c r="Q600" s="129"/>
      <c r="R600" s="93"/>
      <c r="T600" s="90"/>
      <c r="U600" s="129"/>
      <c r="V600" s="93"/>
    </row>
    <row r="601" spans="1:22" ht="37.5" customHeight="1" x14ac:dyDescent="0.25">
      <c r="A601" s="8"/>
      <c r="B601" s="9" t="s">
        <v>463</v>
      </c>
      <c r="C601" s="10" t="s">
        <v>464</v>
      </c>
      <c r="D601" s="9" t="s">
        <v>684</v>
      </c>
      <c r="E601" s="37" t="s">
        <v>665</v>
      </c>
      <c r="F601" s="37" t="s">
        <v>665</v>
      </c>
      <c r="I601" s="90" t="s">
        <v>652</v>
      </c>
      <c r="J601" s="148" t="s">
        <v>665</v>
      </c>
      <c r="K601" s="93"/>
      <c r="L601" s="90"/>
      <c r="M601" s="148" t="s">
        <v>652</v>
      </c>
      <c r="N601" s="93"/>
      <c r="P601" s="90"/>
      <c r="Q601" s="148" t="s">
        <v>652</v>
      </c>
      <c r="R601" s="93"/>
      <c r="T601" s="90" t="s">
        <v>955</v>
      </c>
      <c r="U601" s="129" t="s">
        <v>955</v>
      </c>
      <c r="V601" s="91" t="s">
        <v>955</v>
      </c>
    </row>
    <row r="602" spans="1:22" ht="54.75" customHeight="1" x14ac:dyDescent="0.25">
      <c r="A602" s="8"/>
      <c r="B602" s="9" t="s">
        <v>465</v>
      </c>
      <c r="C602" s="10" t="s">
        <v>466</v>
      </c>
      <c r="D602" s="9" t="s">
        <v>684</v>
      </c>
      <c r="E602" s="37" t="s">
        <v>665</v>
      </c>
      <c r="F602" s="37" t="s">
        <v>665</v>
      </c>
      <c r="I602" s="90" t="s">
        <v>1085</v>
      </c>
      <c r="J602" s="148" t="s">
        <v>665</v>
      </c>
      <c r="K602" s="93"/>
      <c r="L602" s="90"/>
      <c r="M602" s="148" t="s">
        <v>933</v>
      </c>
      <c r="N602" s="93"/>
      <c r="P602" s="90"/>
      <c r="Q602" s="148" t="s">
        <v>933</v>
      </c>
      <c r="R602" s="93"/>
      <c r="T602" s="90" t="s">
        <v>955</v>
      </c>
      <c r="U602" s="129" t="s">
        <v>955</v>
      </c>
      <c r="V602" s="91" t="s">
        <v>955</v>
      </c>
    </row>
    <row r="603" spans="1:22" ht="52.8" x14ac:dyDescent="0.25">
      <c r="A603" s="8"/>
      <c r="B603" s="9" t="s">
        <v>467</v>
      </c>
      <c r="C603" s="10" t="s">
        <v>464</v>
      </c>
      <c r="D603" s="9" t="s">
        <v>684</v>
      </c>
      <c r="E603" s="37" t="s">
        <v>665</v>
      </c>
      <c r="F603" s="37" t="s">
        <v>665</v>
      </c>
      <c r="I603" s="90" t="s">
        <v>665</v>
      </c>
      <c r="J603" s="129" t="s">
        <v>665</v>
      </c>
      <c r="K603" s="93"/>
      <c r="L603" s="90"/>
      <c r="M603" s="129"/>
      <c r="N603" s="93"/>
      <c r="P603" s="90"/>
      <c r="Q603" s="129"/>
      <c r="R603" s="93"/>
      <c r="T603" s="90" t="s">
        <v>955</v>
      </c>
      <c r="U603" s="129" t="s">
        <v>955</v>
      </c>
      <c r="V603" s="91" t="s">
        <v>955</v>
      </c>
    </row>
    <row r="604" spans="1:22" ht="132" x14ac:dyDescent="0.25">
      <c r="A604" s="8"/>
      <c r="B604" s="9" t="s">
        <v>468</v>
      </c>
      <c r="C604" s="10" t="s">
        <v>464</v>
      </c>
      <c r="D604" s="9" t="s">
        <v>676</v>
      </c>
      <c r="E604" s="38" t="s">
        <v>659</v>
      </c>
      <c r="F604" s="37" t="s">
        <v>665</v>
      </c>
      <c r="I604" s="92" t="s">
        <v>1086</v>
      </c>
      <c r="J604" s="130" t="s">
        <v>665</v>
      </c>
      <c r="K604" s="91"/>
      <c r="L604" s="92"/>
      <c r="M604" s="130"/>
      <c r="N604" s="91"/>
      <c r="P604" s="92"/>
      <c r="Q604" s="130"/>
      <c r="R604" s="91"/>
      <c r="T604" s="92"/>
      <c r="U604" s="130"/>
      <c r="V604" s="91"/>
    </row>
    <row r="605" spans="1:22" ht="26.4" x14ac:dyDescent="0.25">
      <c r="A605" s="8"/>
      <c r="B605" s="9" t="s">
        <v>469</v>
      </c>
      <c r="C605" s="10" t="s">
        <v>12</v>
      </c>
      <c r="D605" s="9" t="s">
        <v>676</v>
      </c>
      <c r="E605" s="7">
        <v>5410</v>
      </c>
      <c r="F605" s="37" t="s">
        <v>665</v>
      </c>
      <c r="I605" s="90" t="s">
        <v>665</v>
      </c>
      <c r="J605" s="129">
        <v>5410</v>
      </c>
      <c r="K605" s="93"/>
      <c r="L605" s="90"/>
      <c r="M605" s="129"/>
      <c r="N605" s="93"/>
      <c r="P605" s="90"/>
      <c r="Q605" s="129"/>
      <c r="R605" s="93"/>
      <c r="T605" s="90"/>
      <c r="U605" s="129"/>
      <c r="V605" s="93"/>
    </row>
    <row r="606" spans="1:22" ht="26.4" x14ac:dyDescent="0.25">
      <c r="A606" s="8"/>
      <c r="B606" s="9" t="s">
        <v>470</v>
      </c>
      <c r="C606" s="10" t="s">
        <v>12</v>
      </c>
      <c r="D606" s="9" t="s">
        <v>685</v>
      </c>
      <c r="E606" s="11"/>
      <c r="F606" s="12"/>
      <c r="I606" s="94"/>
      <c r="J606" s="131"/>
      <c r="K606" s="95"/>
      <c r="L606" s="94"/>
      <c r="M606" s="131"/>
      <c r="N606" s="95"/>
      <c r="P606" s="94"/>
      <c r="Q606" s="131"/>
      <c r="R606" s="95"/>
      <c r="T606" s="94"/>
      <c r="U606" s="332">
        <v>51</v>
      </c>
      <c r="V606" s="333">
        <v>6</v>
      </c>
    </row>
    <row r="607" spans="1:22" hidden="1" outlineLevel="1" x14ac:dyDescent="0.25">
      <c r="A607" s="8"/>
      <c r="B607" s="13" t="s">
        <v>471</v>
      </c>
      <c r="C607" s="10" t="s">
        <v>12</v>
      </c>
      <c r="D607" s="9"/>
      <c r="E607" s="37" t="s">
        <v>665</v>
      </c>
      <c r="F607" s="37" t="s">
        <v>665</v>
      </c>
      <c r="I607" s="90" t="s">
        <v>665</v>
      </c>
      <c r="J607" s="129" t="s">
        <v>665</v>
      </c>
      <c r="K607" s="91"/>
      <c r="L607" s="90"/>
      <c r="M607" s="129"/>
      <c r="N607" s="91"/>
      <c r="P607" s="90"/>
      <c r="Q607" s="129"/>
      <c r="R607" s="91"/>
      <c r="T607" s="90"/>
      <c r="U607" s="129"/>
      <c r="V607" s="91"/>
    </row>
    <row r="608" spans="1:22" ht="26.4" collapsed="1" x14ac:dyDescent="0.25">
      <c r="A608" s="8"/>
      <c r="B608" s="9" t="s">
        <v>472</v>
      </c>
      <c r="C608" s="10" t="s">
        <v>464</v>
      </c>
      <c r="D608" s="9" t="s">
        <v>676</v>
      </c>
      <c r="E608" s="37" t="s">
        <v>665</v>
      </c>
      <c r="F608" s="37" t="s">
        <v>665</v>
      </c>
      <c r="I608" s="90" t="s">
        <v>665</v>
      </c>
      <c r="J608" s="129" t="s">
        <v>665</v>
      </c>
      <c r="K608" s="91"/>
      <c r="L608" s="90"/>
      <c r="M608" s="129"/>
      <c r="N608" s="91"/>
      <c r="P608" s="90"/>
      <c r="Q608" s="129"/>
      <c r="R608" s="91"/>
      <c r="T608" s="90"/>
      <c r="U608" s="129"/>
      <c r="V608" s="91"/>
    </row>
    <row r="609" spans="1:23" ht="26.4" x14ac:dyDescent="0.25">
      <c r="A609" s="8"/>
      <c r="B609" s="9" t="s">
        <v>473</v>
      </c>
      <c r="C609" s="10" t="s">
        <v>464</v>
      </c>
      <c r="D609" s="9" t="s">
        <v>676</v>
      </c>
      <c r="E609" s="37" t="s">
        <v>665</v>
      </c>
      <c r="F609" s="37" t="s">
        <v>665</v>
      </c>
      <c r="I609" s="90" t="s">
        <v>665</v>
      </c>
      <c r="J609" s="129" t="s">
        <v>665</v>
      </c>
      <c r="K609" s="91"/>
      <c r="L609" s="90"/>
      <c r="M609" s="129"/>
      <c r="N609" s="91"/>
      <c r="P609" s="90"/>
      <c r="Q609" s="129"/>
      <c r="R609" s="91"/>
      <c r="T609" s="90"/>
      <c r="U609" s="129"/>
      <c r="V609" s="91"/>
    </row>
    <row r="610" spans="1:23" x14ac:dyDescent="0.25">
      <c r="A610" s="19" t="s">
        <v>474</v>
      </c>
      <c r="B610" s="14"/>
      <c r="C610" s="14"/>
      <c r="D610" s="14"/>
      <c r="E610" s="14"/>
      <c r="F610" s="14"/>
      <c r="I610" s="86"/>
      <c r="J610" s="127"/>
      <c r="K610" s="87"/>
      <c r="L610" s="86"/>
      <c r="M610" s="127"/>
      <c r="N610" s="87"/>
      <c r="P610" s="86"/>
      <c r="Q610" s="127"/>
      <c r="R610" s="87"/>
      <c r="T610" s="86"/>
      <c r="U610" s="127"/>
      <c r="V610" s="87"/>
    </row>
    <row r="611" spans="1:23" x14ac:dyDescent="0.25">
      <c r="A611" s="8"/>
      <c r="B611" s="9" t="s">
        <v>474</v>
      </c>
      <c r="C611" s="10" t="s">
        <v>12</v>
      </c>
      <c r="D611" s="9" t="s">
        <v>676</v>
      </c>
      <c r="E611" s="11"/>
      <c r="F611" s="12"/>
      <c r="I611" s="94"/>
      <c r="J611" s="131"/>
      <c r="K611" s="95"/>
      <c r="L611" s="94"/>
      <c r="M611" s="131"/>
      <c r="N611" s="95"/>
      <c r="P611" s="94"/>
      <c r="Q611" s="334">
        <v>8</v>
      </c>
      <c r="R611" s="335">
        <v>12</v>
      </c>
      <c r="T611" s="94"/>
      <c r="U611" s="294"/>
      <c r="V611" s="292"/>
    </row>
    <row r="612" spans="1:23" ht="52.8" x14ac:dyDescent="0.25">
      <c r="A612" s="4"/>
      <c r="B612" s="6" t="s">
        <v>475</v>
      </c>
      <c r="C612" s="6" t="s">
        <v>12</v>
      </c>
      <c r="D612" s="6"/>
      <c r="E612" s="15" t="s">
        <v>603</v>
      </c>
      <c r="F612" s="15" t="s">
        <v>604</v>
      </c>
      <c r="I612" s="96" t="s">
        <v>603</v>
      </c>
      <c r="J612" s="132" t="s">
        <v>665</v>
      </c>
      <c r="K612" s="91"/>
      <c r="L612" s="96"/>
      <c r="M612" s="132"/>
      <c r="N612" s="91"/>
      <c r="P612" s="96"/>
      <c r="Q612" s="132">
        <v>2</v>
      </c>
      <c r="R612" s="93">
        <v>6</v>
      </c>
      <c r="T612" s="96"/>
      <c r="U612" s="132"/>
      <c r="V612" s="93"/>
    </row>
    <row r="613" spans="1:23" ht="39.6" x14ac:dyDescent="0.25">
      <c r="A613" s="4"/>
      <c r="B613" s="6" t="s">
        <v>476</v>
      </c>
      <c r="C613" s="6" t="s">
        <v>12</v>
      </c>
      <c r="D613" s="6"/>
      <c r="E613" s="15" t="s">
        <v>605</v>
      </c>
      <c r="F613" s="15" t="s">
        <v>606</v>
      </c>
      <c r="I613" s="96" t="s">
        <v>605</v>
      </c>
      <c r="J613" s="132" t="s">
        <v>665</v>
      </c>
      <c r="K613" s="91"/>
      <c r="L613" s="96"/>
      <c r="M613" s="132"/>
      <c r="N613" s="91"/>
      <c r="P613" s="96"/>
      <c r="Q613" s="132"/>
      <c r="R613" s="93"/>
      <c r="T613" s="96"/>
      <c r="U613" s="132"/>
      <c r="V613" s="93"/>
    </row>
    <row r="614" spans="1:23" ht="39.6" x14ac:dyDescent="0.25">
      <c r="A614" s="4"/>
      <c r="B614" s="6" t="s">
        <v>477</v>
      </c>
      <c r="C614" s="6" t="s">
        <v>12</v>
      </c>
      <c r="D614" s="6"/>
      <c r="E614" s="15" t="s">
        <v>607</v>
      </c>
      <c r="F614" s="15" t="s">
        <v>608</v>
      </c>
      <c r="I614" s="96" t="s">
        <v>607</v>
      </c>
      <c r="J614" s="132" t="s">
        <v>665</v>
      </c>
      <c r="K614" s="91"/>
      <c r="L614" s="96"/>
      <c r="M614" s="132"/>
      <c r="N614" s="91"/>
      <c r="P614" s="96"/>
      <c r="Q614" s="132">
        <v>4</v>
      </c>
      <c r="R614" s="93"/>
      <c r="T614" s="96"/>
      <c r="U614" s="132"/>
      <c r="V614" s="93"/>
    </row>
    <row r="615" spans="1:23" x14ac:dyDescent="0.25">
      <c r="A615" s="4"/>
      <c r="B615" s="6" t="s">
        <v>478</v>
      </c>
      <c r="C615" s="6" t="s">
        <v>12</v>
      </c>
      <c r="D615" s="6"/>
      <c r="E615" s="7" t="s">
        <v>68</v>
      </c>
      <c r="F615" s="15" t="s">
        <v>609</v>
      </c>
      <c r="I615" s="97">
        <v>0</v>
      </c>
      <c r="J615" s="133" t="s">
        <v>665</v>
      </c>
      <c r="K615" s="91"/>
      <c r="L615" s="97"/>
      <c r="M615" s="133"/>
      <c r="N615" s="91"/>
      <c r="P615" s="97"/>
      <c r="Q615" s="133"/>
      <c r="R615" s="93">
        <v>7</v>
      </c>
      <c r="T615" s="97"/>
      <c r="U615" s="133"/>
      <c r="V615" s="93"/>
    </row>
    <row r="616" spans="1:23" ht="15.6" x14ac:dyDescent="0.25">
      <c r="A616" s="4"/>
      <c r="B616" s="6" t="s">
        <v>479</v>
      </c>
      <c r="C616" s="6" t="s">
        <v>123</v>
      </c>
      <c r="D616" s="9" t="s">
        <v>676</v>
      </c>
      <c r="E616" s="17">
        <v>39606</v>
      </c>
      <c r="F616" s="15" t="s">
        <v>480</v>
      </c>
      <c r="I616" s="96">
        <v>39606</v>
      </c>
      <c r="J616" s="132" t="s">
        <v>665</v>
      </c>
      <c r="K616" s="91"/>
      <c r="L616" s="96"/>
      <c r="M616" s="132"/>
      <c r="N616" s="91"/>
      <c r="P616" s="96"/>
      <c r="Q616" s="132"/>
      <c r="R616" s="91"/>
      <c r="S616" s="168">
        <v>63201.79</v>
      </c>
      <c r="T616" s="96"/>
      <c r="U616" s="132"/>
      <c r="V616" s="91"/>
      <c r="W616" s="168"/>
    </row>
    <row r="617" spans="1:23" ht="26.4" x14ac:dyDescent="0.25">
      <c r="A617" s="8"/>
      <c r="B617" s="9" t="s">
        <v>481</v>
      </c>
      <c r="C617" s="10" t="s">
        <v>482</v>
      </c>
      <c r="D617" s="9" t="s">
        <v>676</v>
      </c>
      <c r="E617" s="15" t="s">
        <v>483</v>
      </c>
      <c r="F617" s="15" t="s">
        <v>484</v>
      </c>
      <c r="I617" s="96">
        <v>5045</v>
      </c>
      <c r="J617" s="132" t="s">
        <v>665</v>
      </c>
      <c r="K617" s="91"/>
      <c r="L617" s="96"/>
      <c r="M617" s="132"/>
      <c r="N617" s="91"/>
      <c r="P617" s="96"/>
      <c r="Q617" s="132"/>
      <c r="R617" s="91"/>
      <c r="S617" s="168">
        <v>1658294</v>
      </c>
      <c r="T617" s="96"/>
      <c r="U617" s="132"/>
      <c r="V617" s="91"/>
      <c r="W617" s="168"/>
    </row>
    <row r="618" spans="1:23" x14ac:dyDescent="0.25">
      <c r="A618" s="4"/>
      <c r="B618" s="6" t="s">
        <v>485</v>
      </c>
      <c r="C618" s="6" t="s">
        <v>482</v>
      </c>
      <c r="D618" s="9" t="s">
        <v>676</v>
      </c>
      <c r="E618" s="17">
        <v>1081</v>
      </c>
      <c r="F618" s="7">
        <v>363</v>
      </c>
      <c r="I618" s="96">
        <v>1277.2</v>
      </c>
      <c r="J618" s="132" t="s">
        <v>665</v>
      </c>
      <c r="K618" s="91"/>
      <c r="L618" s="96"/>
      <c r="M618" s="132"/>
      <c r="N618" s="91"/>
      <c r="P618" s="96"/>
      <c r="Q618" s="132"/>
      <c r="R618" s="91"/>
      <c r="S618" s="168">
        <v>2057.6</v>
      </c>
      <c r="T618" s="96"/>
      <c r="U618" s="132"/>
      <c r="V618" s="91"/>
      <c r="W618" s="168"/>
    </row>
    <row r="619" spans="1:23" x14ac:dyDescent="0.25">
      <c r="A619" s="8"/>
      <c r="B619" s="9" t="s">
        <v>486</v>
      </c>
      <c r="C619" s="10"/>
      <c r="D619" s="9"/>
      <c r="E619" s="11"/>
      <c r="F619" s="12"/>
      <c r="I619" s="96"/>
      <c r="J619" s="132"/>
      <c r="K619" s="95"/>
      <c r="L619" s="96"/>
      <c r="M619" s="132"/>
      <c r="N619" s="95"/>
      <c r="P619" s="96"/>
      <c r="Q619" s="132"/>
      <c r="R619" s="95"/>
      <c r="T619" s="96"/>
      <c r="U619" s="132"/>
      <c r="V619" s="95"/>
    </row>
    <row r="620" spans="1:23" ht="15.6" x14ac:dyDescent="0.25">
      <c r="A620" s="8"/>
      <c r="B620" s="13" t="s">
        <v>487</v>
      </c>
      <c r="C620" s="10" t="s">
        <v>488</v>
      </c>
      <c r="D620" s="9" t="s">
        <v>676</v>
      </c>
      <c r="E620" s="37" t="s">
        <v>665</v>
      </c>
      <c r="F620" s="37" t="s">
        <v>665</v>
      </c>
      <c r="I620" s="96">
        <v>77.3</v>
      </c>
      <c r="J620" s="132" t="s">
        <v>665</v>
      </c>
      <c r="K620" s="91"/>
      <c r="L620" s="96"/>
      <c r="M620" s="132"/>
      <c r="N620" s="91"/>
      <c r="P620" s="96"/>
      <c r="Q620" s="132"/>
      <c r="R620" s="91"/>
      <c r="T620" s="96"/>
      <c r="U620" s="132"/>
      <c r="V620" s="91"/>
    </row>
    <row r="621" spans="1:23" ht="15.6" x14ac:dyDescent="0.25">
      <c r="A621" s="8"/>
      <c r="B621" s="13" t="s">
        <v>489</v>
      </c>
      <c r="C621" s="10" t="s">
        <v>488</v>
      </c>
      <c r="D621" s="9" t="s">
        <v>676</v>
      </c>
      <c r="E621" s="37" t="s">
        <v>665</v>
      </c>
      <c r="F621" s="37" t="s">
        <v>665</v>
      </c>
      <c r="I621" s="96">
        <v>157.6</v>
      </c>
      <c r="J621" s="132" t="s">
        <v>665</v>
      </c>
      <c r="K621" s="91"/>
      <c r="L621" s="96"/>
      <c r="M621" s="132"/>
      <c r="N621" s="91"/>
      <c r="P621" s="96"/>
      <c r="Q621" s="132"/>
      <c r="R621" s="91"/>
      <c r="T621" s="96"/>
      <c r="U621" s="132"/>
      <c r="V621" s="91"/>
    </row>
    <row r="622" spans="1:23" ht="26.4" x14ac:dyDescent="0.25">
      <c r="A622" s="4"/>
      <c r="B622" s="6" t="s">
        <v>490</v>
      </c>
      <c r="C622" s="6" t="s">
        <v>488</v>
      </c>
      <c r="D622" s="9" t="s">
        <v>676</v>
      </c>
      <c r="E622" s="7">
        <v>175</v>
      </c>
      <c r="F622" s="7">
        <v>134</v>
      </c>
      <c r="I622" s="96">
        <v>173</v>
      </c>
      <c r="J622" s="132" t="s">
        <v>665</v>
      </c>
      <c r="K622" s="91"/>
      <c r="L622" s="96"/>
      <c r="M622" s="132"/>
      <c r="N622" s="91"/>
      <c r="P622" s="96"/>
      <c r="Q622" s="132"/>
      <c r="R622" s="91"/>
      <c r="T622" s="96"/>
      <c r="U622" s="132"/>
      <c r="V622" s="91"/>
    </row>
    <row r="623" spans="1:23" ht="26.4" x14ac:dyDescent="0.25">
      <c r="A623" s="4"/>
      <c r="B623" s="6" t="s">
        <v>491</v>
      </c>
      <c r="C623" s="6" t="s">
        <v>488</v>
      </c>
      <c r="D623" s="9" t="s">
        <v>676</v>
      </c>
      <c r="E623" s="7">
        <v>50</v>
      </c>
      <c r="F623" s="7">
        <v>50</v>
      </c>
      <c r="I623" s="90" t="s">
        <v>665</v>
      </c>
      <c r="J623" s="129" t="s">
        <v>665</v>
      </c>
      <c r="K623" s="91"/>
      <c r="L623" s="90"/>
      <c r="M623" s="129"/>
      <c r="N623" s="91"/>
      <c r="P623" s="90"/>
      <c r="Q623" s="129"/>
      <c r="R623" s="91"/>
      <c r="T623" s="90"/>
      <c r="U623" s="129"/>
      <c r="V623" s="91"/>
    </row>
    <row r="624" spans="1:23" ht="26.4" x14ac:dyDescent="0.25">
      <c r="A624" s="8"/>
      <c r="B624" s="9" t="s">
        <v>492</v>
      </c>
      <c r="C624" s="10" t="s">
        <v>488</v>
      </c>
      <c r="D624" s="9" t="s">
        <v>676</v>
      </c>
      <c r="E624" s="37" t="s">
        <v>665</v>
      </c>
      <c r="F624" s="37" t="s">
        <v>665</v>
      </c>
      <c r="I624" s="96">
        <v>157.6</v>
      </c>
      <c r="J624" s="132" t="s">
        <v>665</v>
      </c>
      <c r="K624" s="91"/>
      <c r="L624" s="96"/>
      <c r="M624" s="132"/>
      <c r="N624" s="91"/>
      <c r="P624" s="96"/>
      <c r="Q624" s="132"/>
      <c r="R624" s="91"/>
      <c r="T624" s="96"/>
      <c r="U624" s="132"/>
      <c r="V624" s="91"/>
    </row>
    <row r="625" spans="1:23" x14ac:dyDescent="0.25">
      <c r="A625" s="4"/>
      <c r="B625" s="6" t="s">
        <v>493</v>
      </c>
      <c r="C625" s="6" t="s">
        <v>466</v>
      </c>
      <c r="D625" s="9" t="s">
        <v>676</v>
      </c>
      <c r="E625" s="15" t="s">
        <v>869</v>
      </c>
      <c r="F625" s="15" t="s">
        <v>870</v>
      </c>
      <c r="I625" s="96">
        <v>639688</v>
      </c>
      <c r="J625" s="132">
        <v>71334</v>
      </c>
      <c r="K625" s="93"/>
      <c r="L625" s="96"/>
      <c r="M625" s="132"/>
      <c r="N625" s="93"/>
      <c r="P625" s="96"/>
      <c r="Q625" s="132"/>
      <c r="R625" s="93"/>
      <c r="T625" s="96"/>
      <c r="U625" s="132"/>
      <c r="V625" s="93"/>
    </row>
    <row r="626" spans="1:23" x14ac:dyDescent="0.25">
      <c r="A626" s="8"/>
      <c r="B626" s="9" t="s">
        <v>494</v>
      </c>
      <c r="C626" s="10"/>
      <c r="D626" s="9" t="s">
        <v>676</v>
      </c>
      <c r="E626" s="16" t="s">
        <v>495</v>
      </c>
      <c r="F626" s="16" t="s">
        <v>496</v>
      </c>
      <c r="I626" s="90"/>
      <c r="J626" s="129"/>
      <c r="K626" s="91"/>
      <c r="L626" s="90"/>
      <c r="M626" s="129"/>
      <c r="N626" s="91"/>
      <c r="P626" s="90"/>
      <c r="Q626" s="129"/>
      <c r="R626" s="91"/>
      <c r="T626" s="90"/>
      <c r="U626" s="129"/>
      <c r="V626" s="91"/>
    </row>
    <row r="627" spans="1:23" ht="15.6" x14ac:dyDescent="0.25">
      <c r="A627" s="8"/>
      <c r="B627" s="13" t="s">
        <v>497</v>
      </c>
      <c r="C627" s="10" t="s">
        <v>488</v>
      </c>
      <c r="D627" s="9" t="s">
        <v>676</v>
      </c>
      <c r="E627" s="7">
        <v>227</v>
      </c>
      <c r="F627" s="15">
        <v>212</v>
      </c>
      <c r="I627" s="90" t="s">
        <v>665</v>
      </c>
      <c r="J627" s="129" t="s">
        <v>665</v>
      </c>
      <c r="K627" s="91"/>
      <c r="L627" s="90"/>
      <c r="M627" s="129"/>
      <c r="N627" s="91"/>
      <c r="P627" s="90"/>
      <c r="Q627" s="129"/>
      <c r="R627" s="91"/>
      <c r="T627" s="90"/>
      <c r="U627" s="129"/>
      <c r="V627" s="91"/>
    </row>
    <row r="628" spans="1:23" ht="15.6" x14ac:dyDescent="0.25">
      <c r="A628" s="8"/>
      <c r="B628" s="13" t="s">
        <v>498</v>
      </c>
      <c r="C628" s="10" t="s">
        <v>488</v>
      </c>
      <c r="D628" s="9" t="s">
        <v>676</v>
      </c>
      <c r="E628" s="7">
        <v>24</v>
      </c>
      <c r="F628" s="15">
        <v>44</v>
      </c>
      <c r="I628" s="90" t="s">
        <v>665</v>
      </c>
      <c r="J628" s="129" t="s">
        <v>665</v>
      </c>
      <c r="K628" s="91"/>
      <c r="L628" s="90"/>
      <c r="M628" s="129"/>
      <c r="N628" s="91"/>
      <c r="P628" s="90"/>
      <c r="Q628" s="129"/>
      <c r="R628" s="91"/>
      <c r="T628" s="90"/>
      <c r="U628" s="129"/>
      <c r="V628" s="91"/>
    </row>
    <row r="629" spans="1:23" x14ac:dyDescent="0.25">
      <c r="A629" s="8"/>
      <c r="B629" s="18" t="s">
        <v>499</v>
      </c>
      <c r="C629" s="10" t="s">
        <v>12</v>
      </c>
      <c r="D629" s="9" t="s">
        <v>676</v>
      </c>
      <c r="E629" s="37" t="s">
        <v>665</v>
      </c>
      <c r="F629" s="37" t="s">
        <v>665</v>
      </c>
      <c r="I629" s="96">
        <v>7</v>
      </c>
      <c r="J629" s="132" t="s">
        <v>665</v>
      </c>
      <c r="K629" s="91"/>
      <c r="L629" s="96"/>
      <c r="M629" s="132"/>
      <c r="N629" s="91"/>
      <c r="P629" s="96"/>
      <c r="Q629" s="132"/>
      <c r="R629" s="91"/>
      <c r="T629" s="96"/>
      <c r="U629" s="132"/>
      <c r="V629" s="91"/>
    </row>
    <row r="630" spans="1:23" ht="39.6" x14ac:dyDescent="0.25">
      <c r="A630" s="8"/>
      <c r="B630" s="18" t="s">
        <v>500</v>
      </c>
      <c r="C630" s="10" t="s">
        <v>464</v>
      </c>
      <c r="D630" s="9" t="s">
        <v>676</v>
      </c>
      <c r="E630" s="37" t="s">
        <v>665</v>
      </c>
      <c r="F630" s="37" t="s">
        <v>665</v>
      </c>
      <c r="I630" s="96">
        <v>0</v>
      </c>
      <c r="J630" s="132" t="s">
        <v>665</v>
      </c>
      <c r="K630" s="91"/>
      <c r="L630" s="96"/>
      <c r="M630" s="132"/>
      <c r="N630" s="91"/>
      <c r="P630" s="96"/>
      <c r="Q630" s="132"/>
      <c r="R630" s="91"/>
      <c r="T630" s="96"/>
      <c r="U630" s="132"/>
      <c r="V630" s="91"/>
    </row>
    <row r="631" spans="1:23" ht="26.4" x14ac:dyDescent="0.25">
      <c r="A631" s="8"/>
      <c r="B631" s="18" t="s">
        <v>501</v>
      </c>
      <c r="C631" s="10" t="s">
        <v>20</v>
      </c>
      <c r="D631" s="9" t="s">
        <v>676</v>
      </c>
      <c r="E631" s="7">
        <v>0</v>
      </c>
      <c r="F631" s="15">
        <v>0</v>
      </c>
      <c r="I631" s="96">
        <v>0</v>
      </c>
      <c r="J631" s="132" t="s">
        <v>665</v>
      </c>
      <c r="K631" s="91"/>
      <c r="L631" s="96"/>
      <c r="M631" s="132"/>
      <c r="N631" s="91"/>
      <c r="P631" s="96"/>
      <c r="Q631" s="132"/>
      <c r="R631" s="91"/>
      <c r="T631" s="96"/>
      <c r="U631" s="132"/>
      <c r="V631" s="91"/>
    </row>
    <row r="632" spans="1:23" x14ac:dyDescent="0.25">
      <c r="A632" s="19" t="s">
        <v>502</v>
      </c>
      <c r="B632" s="14"/>
      <c r="C632" s="14"/>
      <c r="D632" s="14"/>
      <c r="E632" s="14"/>
      <c r="F632" s="14"/>
      <c r="I632" s="86"/>
      <c r="J632" s="127"/>
      <c r="K632" s="87"/>
      <c r="L632" s="86"/>
      <c r="M632" s="127"/>
      <c r="N632" s="87"/>
      <c r="P632" s="86"/>
      <c r="Q632" s="127"/>
      <c r="R632" s="87"/>
      <c r="T632" s="86"/>
      <c r="U632" s="127"/>
      <c r="V632" s="87"/>
    </row>
    <row r="633" spans="1:23" x14ac:dyDescent="0.25">
      <c r="A633" s="8"/>
      <c r="B633" s="9" t="s">
        <v>503</v>
      </c>
      <c r="C633" s="10" t="s">
        <v>9</v>
      </c>
      <c r="D633" s="9" t="s">
        <v>676</v>
      </c>
      <c r="E633" s="7">
        <v>40</v>
      </c>
      <c r="F633" s="15">
        <v>93</v>
      </c>
      <c r="I633" s="96">
        <v>40</v>
      </c>
      <c r="J633" s="132" t="s">
        <v>665</v>
      </c>
      <c r="K633" s="91"/>
      <c r="L633" s="96"/>
      <c r="M633" s="132"/>
      <c r="N633" s="91"/>
      <c r="P633" s="169"/>
      <c r="Q633" s="170"/>
      <c r="R633" s="281" t="s">
        <v>1002</v>
      </c>
      <c r="S633" s="168"/>
      <c r="T633" s="169"/>
      <c r="U633" s="170"/>
      <c r="V633" s="281"/>
      <c r="W633" s="168"/>
    </row>
    <row r="634" spans="1:23" ht="26.4" x14ac:dyDescent="0.25">
      <c r="A634" s="8"/>
      <c r="B634" s="9" t="s">
        <v>504</v>
      </c>
      <c r="C634" s="10" t="s">
        <v>9</v>
      </c>
      <c r="D634" s="9" t="s">
        <v>676</v>
      </c>
      <c r="E634" s="37" t="s">
        <v>665</v>
      </c>
      <c r="F634" s="37" t="s">
        <v>665</v>
      </c>
      <c r="I634" s="90" t="s">
        <v>665</v>
      </c>
      <c r="J634" s="129" t="s">
        <v>665</v>
      </c>
      <c r="K634" s="91"/>
      <c r="L634" s="90"/>
      <c r="M634" s="129"/>
      <c r="N634" s="91"/>
      <c r="P634" s="172"/>
      <c r="Q634" s="173"/>
      <c r="R634" s="281" t="s">
        <v>1003</v>
      </c>
      <c r="S634" s="168"/>
      <c r="T634" s="172"/>
      <c r="U634" s="173"/>
      <c r="V634" s="281"/>
      <c r="W634" s="168"/>
    </row>
    <row r="635" spans="1:23" ht="26.4" x14ac:dyDescent="0.25">
      <c r="A635" s="4"/>
      <c r="B635" s="6" t="s">
        <v>505</v>
      </c>
      <c r="C635" s="6" t="s">
        <v>12</v>
      </c>
      <c r="D635" s="9" t="s">
        <v>676</v>
      </c>
      <c r="E635" s="17">
        <v>1140</v>
      </c>
      <c r="F635" s="15" t="s">
        <v>506</v>
      </c>
      <c r="I635" s="96" t="s">
        <v>1087</v>
      </c>
      <c r="J635" s="132" t="s">
        <v>665</v>
      </c>
      <c r="K635" s="91"/>
      <c r="L635" s="96"/>
      <c r="M635" s="132"/>
      <c r="N635" s="91"/>
      <c r="P635" s="169"/>
      <c r="Q635" s="170"/>
      <c r="R635" s="281">
        <v>2700</v>
      </c>
      <c r="S635" s="168"/>
      <c r="T635" s="169"/>
      <c r="U635" s="170"/>
      <c r="V635" s="281"/>
      <c r="W635" s="168"/>
    </row>
    <row r="636" spans="1:23" x14ac:dyDescent="0.25">
      <c r="A636" s="4"/>
      <c r="B636" s="6" t="s">
        <v>507</v>
      </c>
      <c r="C636" s="6" t="s">
        <v>508</v>
      </c>
      <c r="D636" s="9" t="s">
        <v>676</v>
      </c>
      <c r="E636" s="7">
        <v>413.5</v>
      </c>
      <c r="F636" s="7">
        <v>694.5</v>
      </c>
      <c r="I636" s="96">
        <v>372.4</v>
      </c>
      <c r="J636" s="132" t="s">
        <v>665</v>
      </c>
      <c r="K636" s="91"/>
      <c r="L636" s="96"/>
      <c r="M636" s="132"/>
      <c r="N636" s="91"/>
      <c r="P636" s="169"/>
      <c r="Q636" s="170"/>
      <c r="R636" s="281"/>
      <c r="S636" s="168" t="s">
        <v>1004</v>
      </c>
      <c r="T636" s="169"/>
      <c r="U636" s="170"/>
      <c r="V636" s="281"/>
      <c r="W636" s="168"/>
    </row>
    <row r="637" spans="1:23" x14ac:dyDescent="0.25">
      <c r="A637" s="4"/>
      <c r="B637" s="6" t="s">
        <v>509</v>
      </c>
      <c r="C637" s="6" t="s">
        <v>510</v>
      </c>
      <c r="D637" s="9" t="s">
        <v>676</v>
      </c>
      <c r="E637" s="7">
        <v>363</v>
      </c>
      <c r="F637" s="7">
        <v>450</v>
      </c>
      <c r="I637" s="96">
        <v>318.8</v>
      </c>
      <c r="J637" s="132" t="s">
        <v>665</v>
      </c>
      <c r="K637" s="91"/>
      <c r="L637" s="96"/>
      <c r="M637" s="132"/>
      <c r="N637" s="91"/>
      <c r="P637" s="169"/>
      <c r="Q637" s="170"/>
      <c r="R637" s="281"/>
      <c r="S637" s="168"/>
      <c r="T637" s="169"/>
      <c r="U637" s="170"/>
      <c r="V637" s="281"/>
      <c r="W637" s="168"/>
    </row>
    <row r="638" spans="1:23" x14ac:dyDescent="0.25">
      <c r="A638" s="4"/>
      <c r="B638" s="6" t="s">
        <v>511</v>
      </c>
      <c r="C638" s="6" t="s">
        <v>512</v>
      </c>
      <c r="D638" s="9" t="s">
        <v>676</v>
      </c>
      <c r="E638" s="7">
        <v>4240</v>
      </c>
      <c r="F638" s="7">
        <v>4000</v>
      </c>
      <c r="I638" s="96">
        <v>4240</v>
      </c>
      <c r="J638" s="132" t="s">
        <v>665</v>
      </c>
      <c r="K638" s="91"/>
      <c r="L638" s="96"/>
      <c r="M638" s="132"/>
      <c r="N638" s="91"/>
      <c r="P638" s="281">
        <v>4150</v>
      </c>
      <c r="Q638" s="281">
        <v>4150</v>
      </c>
      <c r="R638" s="281">
        <v>4150</v>
      </c>
      <c r="S638" s="168"/>
      <c r="T638" s="281"/>
      <c r="U638" s="281"/>
      <c r="V638" s="281"/>
      <c r="W638" s="168"/>
    </row>
    <row r="639" spans="1:23" x14ac:dyDescent="0.25">
      <c r="A639" s="8"/>
      <c r="B639" s="9" t="s">
        <v>513</v>
      </c>
      <c r="C639" s="10"/>
      <c r="D639" s="9" t="s">
        <v>676</v>
      </c>
      <c r="E639" s="11"/>
      <c r="F639" s="12"/>
      <c r="I639" s="96"/>
      <c r="J639" s="132"/>
      <c r="K639" s="95"/>
      <c r="L639" s="96"/>
      <c r="M639" s="132"/>
      <c r="N639" s="95"/>
      <c r="P639" s="169"/>
      <c r="Q639" s="170"/>
      <c r="R639" s="174"/>
      <c r="S639" s="168"/>
      <c r="T639" s="169"/>
      <c r="U639" s="170"/>
      <c r="V639" s="174"/>
      <c r="W639" s="168"/>
    </row>
    <row r="640" spans="1:23" x14ac:dyDescent="0.25">
      <c r="A640" s="4"/>
      <c r="B640" s="6" t="s">
        <v>514</v>
      </c>
      <c r="C640" s="6" t="s">
        <v>20</v>
      </c>
      <c r="D640" s="9" t="s">
        <v>676</v>
      </c>
      <c r="E640" s="7">
        <v>55</v>
      </c>
      <c r="F640" s="7">
        <v>33</v>
      </c>
      <c r="I640" s="96">
        <v>59</v>
      </c>
      <c r="J640" s="132" t="s">
        <v>665</v>
      </c>
      <c r="K640" s="91"/>
      <c r="L640" s="96"/>
      <c r="M640" s="132"/>
      <c r="N640" s="91"/>
      <c r="P640" s="169"/>
      <c r="Q640" s="170"/>
      <c r="R640" s="171"/>
      <c r="S640" s="168">
        <v>44</v>
      </c>
      <c r="T640" s="169"/>
      <c r="U640" s="170"/>
      <c r="V640" s="171"/>
      <c r="W640" s="168"/>
    </row>
    <row r="641" spans="1:23" x14ac:dyDescent="0.25">
      <c r="A641" s="4"/>
      <c r="B641" s="6" t="s">
        <v>515</v>
      </c>
      <c r="C641" s="6" t="s">
        <v>20</v>
      </c>
      <c r="D641" s="9" t="s">
        <v>676</v>
      </c>
      <c r="E641" s="7">
        <v>45</v>
      </c>
      <c r="F641" s="7">
        <v>67</v>
      </c>
      <c r="I641" s="96">
        <v>41</v>
      </c>
      <c r="J641" s="132" t="s">
        <v>665</v>
      </c>
      <c r="K641" s="91"/>
      <c r="L641" s="96"/>
      <c r="M641" s="132"/>
      <c r="N641" s="91"/>
      <c r="P641" s="169"/>
      <c r="Q641" s="170"/>
      <c r="R641" s="171"/>
      <c r="S641" s="168">
        <v>56</v>
      </c>
      <c r="T641" s="169"/>
      <c r="U641" s="170"/>
      <c r="V641" s="171"/>
      <c r="W641" s="168"/>
    </row>
    <row r="642" spans="1:23" x14ac:dyDescent="0.25">
      <c r="A642" s="4"/>
      <c r="B642" s="6" t="s">
        <v>516</v>
      </c>
      <c r="C642" s="6" t="s">
        <v>466</v>
      </c>
      <c r="D642" s="9" t="s">
        <v>676</v>
      </c>
      <c r="E642" s="17">
        <v>66164</v>
      </c>
      <c r="F642" s="15" t="s">
        <v>517</v>
      </c>
      <c r="I642" s="98">
        <v>88945</v>
      </c>
      <c r="J642" s="134">
        <v>127753</v>
      </c>
      <c r="K642" s="99"/>
      <c r="L642" s="98"/>
      <c r="M642" s="134"/>
      <c r="N642" s="99"/>
      <c r="P642" s="98"/>
      <c r="Q642" s="134"/>
      <c r="R642" s="99"/>
      <c r="T642" s="98"/>
      <c r="U642" s="134"/>
      <c r="V642" s="99"/>
    </row>
    <row r="643" spans="1:23" x14ac:dyDescent="0.25">
      <c r="A643" s="19" t="s">
        <v>518</v>
      </c>
      <c r="B643" s="14"/>
      <c r="C643" s="14"/>
      <c r="D643" s="14"/>
      <c r="E643" s="14"/>
      <c r="F643" s="14"/>
      <c r="I643" s="86"/>
      <c r="J643" s="127"/>
      <c r="K643" s="87"/>
      <c r="L643" s="86"/>
      <c r="M643" s="127"/>
      <c r="N643" s="87"/>
      <c r="P643" s="86"/>
      <c r="Q643" s="127"/>
      <c r="R643" s="87"/>
      <c r="T643" s="86"/>
      <c r="U643" s="127"/>
      <c r="V643" s="87"/>
    </row>
    <row r="644" spans="1:23" x14ac:dyDescent="0.25">
      <c r="A644" s="8"/>
      <c r="B644" s="9" t="s">
        <v>519</v>
      </c>
      <c r="C644" s="10" t="s">
        <v>12</v>
      </c>
      <c r="D644" s="9" t="s">
        <v>676</v>
      </c>
      <c r="E644" s="7">
        <v>18</v>
      </c>
      <c r="F644" s="15">
        <v>23</v>
      </c>
      <c r="I644" s="172" t="s">
        <v>665</v>
      </c>
      <c r="J644" s="173" t="s">
        <v>665</v>
      </c>
      <c r="K644" s="171"/>
      <c r="L644" s="172"/>
      <c r="M644" s="173">
        <v>14</v>
      </c>
      <c r="N644" s="171">
        <v>49</v>
      </c>
      <c r="O644" s="168"/>
      <c r="P644" s="287">
        <v>13</v>
      </c>
      <c r="Q644" s="288">
        <v>13</v>
      </c>
      <c r="R644" s="281">
        <v>52</v>
      </c>
      <c r="T644" s="287"/>
      <c r="U644" s="288"/>
      <c r="V644" s="281"/>
    </row>
    <row r="645" spans="1:23" x14ac:dyDescent="0.25">
      <c r="A645" s="8"/>
      <c r="B645" s="9" t="s">
        <v>520</v>
      </c>
      <c r="C645" s="10" t="s">
        <v>521</v>
      </c>
      <c r="D645" s="9" t="s">
        <v>676</v>
      </c>
      <c r="E645" s="7">
        <v>12</v>
      </c>
      <c r="F645" s="15">
        <v>11</v>
      </c>
      <c r="I645" s="172" t="s">
        <v>665</v>
      </c>
      <c r="J645" s="173" t="s">
        <v>665</v>
      </c>
      <c r="K645" s="171"/>
      <c r="L645" s="172"/>
      <c r="M645" s="173">
        <v>13</v>
      </c>
      <c r="N645" s="171">
        <v>12</v>
      </c>
      <c r="O645" s="168"/>
      <c r="P645" s="287">
        <v>14</v>
      </c>
      <c r="Q645" s="288">
        <v>14</v>
      </c>
      <c r="R645" s="281">
        <v>14</v>
      </c>
      <c r="T645" s="287"/>
      <c r="U645" s="288"/>
      <c r="V645" s="281"/>
    </row>
    <row r="646" spans="1:23" x14ac:dyDescent="0.25">
      <c r="A646" s="8"/>
      <c r="B646" s="9" t="s">
        <v>522</v>
      </c>
      <c r="C646" s="10" t="s">
        <v>523</v>
      </c>
      <c r="D646" s="9" t="s">
        <v>676</v>
      </c>
      <c r="E646" s="17">
        <v>21201</v>
      </c>
      <c r="F646" s="20">
        <v>27685</v>
      </c>
      <c r="I646" s="172" t="s">
        <v>665</v>
      </c>
      <c r="J646" s="173" t="s">
        <v>665</v>
      </c>
      <c r="K646" s="171"/>
      <c r="L646" s="172">
        <v>13341</v>
      </c>
      <c r="M646" s="173">
        <v>13341</v>
      </c>
      <c r="N646" s="171">
        <v>106211</v>
      </c>
      <c r="O646" s="168"/>
      <c r="P646" s="287">
        <v>11905</v>
      </c>
      <c r="Q646" s="288">
        <v>11905</v>
      </c>
      <c r="R646" s="281">
        <v>134193</v>
      </c>
      <c r="T646" s="287"/>
      <c r="U646" s="288"/>
      <c r="V646" s="281"/>
    </row>
    <row r="647" spans="1:23" x14ac:dyDescent="0.25">
      <c r="A647" s="8"/>
      <c r="B647" s="9" t="s">
        <v>524</v>
      </c>
      <c r="C647" s="10"/>
      <c r="D647" s="9" t="s">
        <v>676</v>
      </c>
      <c r="E647" s="17">
        <v>21201</v>
      </c>
      <c r="F647" s="20">
        <v>27685</v>
      </c>
      <c r="I647" s="172" t="s">
        <v>665</v>
      </c>
      <c r="J647" s="173" t="s">
        <v>665</v>
      </c>
      <c r="K647" s="171"/>
      <c r="L647" s="172">
        <v>13341</v>
      </c>
      <c r="M647" s="173">
        <v>13341</v>
      </c>
      <c r="N647" s="171">
        <v>106211</v>
      </c>
      <c r="O647" s="168"/>
      <c r="P647" s="287">
        <v>11905</v>
      </c>
      <c r="Q647" s="288">
        <v>11905</v>
      </c>
      <c r="R647" s="281">
        <v>134193</v>
      </c>
      <c r="T647" s="287"/>
      <c r="U647" s="288"/>
      <c r="V647" s="281"/>
    </row>
    <row r="648" spans="1:23" x14ac:dyDescent="0.25">
      <c r="A648" s="8"/>
      <c r="B648" s="13" t="s">
        <v>525</v>
      </c>
      <c r="C648" s="10" t="s">
        <v>20</v>
      </c>
      <c r="D648" s="9" t="s">
        <v>676</v>
      </c>
      <c r="E648" s="7">
        <v>90</v>
      </c>
      <c r="F648" s="15">
        <v>86</v>
      </c>
      <c r="I648" s="172" t="s">
        <v>665</v>
      </c>
      <c r="J648" s="173" t="s">
        <v>665</v>
      </c>
      <c r="K648" s="171"/>
      <c r="L648" s="172">
        <v>90</v>
      </c>
      <c r="M648" s="173">
        <v>90</v>
      </c>
      <c r="N648" s="171">
        <v>80</v>
      </c>
      <c r="O648" s="168"/>
      <c r="P648" s="287">
        <v>90</v>
      </c>
      <c r="Q648" s="288">
        <v>90</v>
      </c>
      <c r="R648" s="281">
        <v>80</v>
      </c>
      <c r="T648" s="287"/>
      <c r="U648" s="288"/>
      <c r="V648" s="281"/>
    </row>
    <row r="649" spans="1:23" x14ac:dyDescent="0.25">
      <c r="A649" s="8"/>
      <c r="B649" s="13" t="s">
        <v>526</v>
      </c>
      <c r="C649" s="10" t="s">
        <v>20</v>
      </c>
      <c r="D649" s="9" t="s">
        <v>676</v>
      </c>
      <c r="E649" s="7">
        <v>10</v>
      </c>
      <c r="F649" s="15">
        <v>14</v>
      </c>
      <c r="I649" s="172" t="s">
        <v>665</v>
      </c>
      <c r="J649" s="173" t="s">
        <v>665</v>
      </c>
      <c r="K649" s="171"/>
      <c r="L649" s="172">
        <v>10</v>
      </c>
      <c r="M649" s="173">
        <v>10</v>
      </c>
      <c r="N649" s="171">
        <v>20</v>
      </c>
      <c r="O649" s="168"/>
      <c r="P649" s="287">
        <v>10</v>
      </c>
      <c r="Q649" s="288">
        <v>10</v>
      </c>
      <c r="R649" s="281">
        <v>20</v>
      </c>
      <c r="T649" s="287"/>
      <c r="U649" s="288"/>
      <c r="V649" s="281"/>
    </row>
    <row r="650" spans="1:23" x14ac:dyDescent="0.25">
      <c r="A650" s="8"/>
      <c r="B650" s="9" t="s">
        <v>527</v>
      </c>
      <c r="C650" s="10" t="s">
        <v>528</v>
      </c>
      <c r="D650" s="9" t="s">
        <v>676</v>
      </c>
      <c r="E650" s="7">
        <v>11</v>
      </c>
      <c r="F650" s="15">
        <v>9.0500000000000007</v>
      </c>
      <c r="I650" s="172" t="s">
        <v>665</v>
      </c>
      <c r="J650" s="173" t="s">
        <v>665</v>
      </c>
      <c r="K650" s="171"/>
      <c r="L650" s="172">
        <v>8.42</v>
      </c>
      <c r="M650" s="173">
        <v>8.42</v>
      </c>
      <c r="N650" s="171">
        <v>9.0500000000000007</v>
      </c>
      <c r="O650" s="168"/>
      <c r="P650" s="287">
        <v>8.8000000000000007</v>
      </c>
      <c r="Q650" s="288">
        <v>8.8000000000000007</v>
      </c>
      <c r="R650" s="281">
        <v>9.0500000000000007</v>
      </c>
      <c r="T650" s="287"/>
      <c r="U650" s="288"/>
      <c r="V650" s="281"/>
    </row>
    <row r="651" spans="1:23" ht="26.4" x14ac:dyDescent="0.25">
      <c r="A651" s="8"/>
      <c r="B651" s="9" t="s">
        <v>671</v>
      </c>
      <c r="C651" s="10" t="s">
        <v>466</v>
      </c>
      <c r="D651" s="9" t="s">
        <v>676</v>
      </c>
      <c r="E651" s="17">
        <v>26559</v>
      </c>
      <c r="F651" s="20">
        <v>140989</v>
      </c>
      <c r="I651" s="175">
        <v>32122</v>
      </c>
      <c r="J651" s="176">
        <v>180543</v>
      </c>
      <c r="K651" s="177"/>
      <c r="L651" s="175"/>
      <c r="M651" s="176"/>
      <c r="N651" s="177">
        <v>299162</v>
      </c>
      <c r="O651" s="168"/>
      <c r="P651" s="289"/>
      <c r="Q651" s="290"/>
      <c r="R651" s="286">
        <v>321677</v>
      </c>
      <c r="T651" s="289"/>
      <c r="U651" s="290"/>
      <c r="V651" s="286"/>
    </row>
    <row r="652" spans="1:23" x14ac:dyDescent="0.25">
      <c r="A652" s="8"/>
      <c r="B652" s="9" t="s">
        <v>672</v>
      </c>
      <c r="C652" s="10" t="s">
        <v>466</v>
      </c>
      <c r="D652" s="9" t="s">
        <v>676</v>
      </c>
      <c r="E652" s="37" t="s">
        <v>665</v>
      </c>
      <c r="F652" s="20">
        <v>71660</v>
      </c>
      <c r="I652" s="172" t="s">
        <v>665</v>
      </c>
      <c r="J652" s="173">
        <v>76933</v>
      </c>
      <c r="K652" s="177"/>
      <c r="L652" s="172">
        <v>19235</v>
      </c>
      <c r="M652" s="173">
        <v>19235</v>
      </c>
      <c r="N652" s="177">
        <v>83846</v>
      </c>
      <c r="O652" s="168"/>
      <c r="P652" s="287">
        <v>15952</v>
      </c>
      <c r="Q652" s="288">
        <v>15952</v>
      </c>
      <c r="R652" s="286">
        <v>85364</v>
      </c>
      <c r="T652" s="287"/>
      <c r="U652" s="288"/>
      <c r="V652" s="286"/>
    </row>
    <row r="653" spans="1:23" x14ac:dyDescent="0.25">
      <c r="A653" s="8"/>
      <c r="B653" s="9" t="s">
        <v>529</v>
      </c>
      <c r="C653" s="10" t="s">
        <v>20</v>
      </c>
      <c r="D653" s="9" t="s">
        <v>676</v>
      </c>
      <c r="E653" s="37" t="s">
        <v>665</v>
      </c>
      <c r="F653" s="37" t="s">
        <v>665</v>
      </c>
      <c r="I653" s="90" t="s">
        <v>665</v>
      </c>
      <c r="J653" s="129" t="s">
        <v>665</v>
      </c>
      <c r="K653" s="91"/>
      <c r="L653" s="90"/>
      <c r="M653" s="129"/>
      <c r="N653" s="91"/>
      <c r="P653" s="291"/>
      <c r="Q653" s="148"/>
      <c r="R653" s="91"/>
      <c r="T653" s="291"/>
      <c r="U653" s="148"/>
      <c r="V653" s="91"/>
    </row>
    <row r="654" spans="1:23" x14ac:dyDescent="0.25">
      <c r="A654" s="19" t="s">
        <v>530</v>
      </c>
      <c r="B654" s="14"/>
      <c r="C654" s="14"/>
      <c r="D654" s="14"/>
      <c r="E654" s="14"/>
      <c r="F654" s="14"/>
      <c r="I654" s="86"/>
      <c r="J654" s="127"/>
      <c r="K654" s="87"/>
      <c r="L654" s="86"/>
      <c r="M654" s="127"/>
      <c r="N654" s="87"/>
      <c r="P654" s="86"/>
      <c r="Q654" s="127"/>
      <c r="R654" s="87"/>
      <c r="T654" s="86"/>
      <c r="U654" s="127"/>
      <c r="V654" s="87"/>
    </row>
    <row r="655" spans="1:23" x14ac:dyDescent="0.25">
      <c r="A655" s="8"/>
      <c r="B655" s="9" t="s">
        <v>531</v>
      </c>
      <c r="C655" s="10" t="s">
        <v>532</v>
      </c>
      <c r="D655" s="9" t="s">
        <v>677</v>
      </c>
      <c r="E655" s="7">
        <v>430.4</v>
      </c>
      <c r="F655" s="15">
        <v>199.8</v>
      </c>
      <c r="I655" s="92">
        <v>460.5</v>
      </c>
      <c r="J655" s="38">
        <v>225.6</v>
      </c>
      <c r="K655" s="178"/>
      <c r="L655" s="92"/>
      <c r="M655" s="38">
        <v>499.2</v>
      </c>
      <c r="N655" s="178">
        <v>199.87299999999999</v>
      </c>
      <c r="P655" s="92"/>
      <c r="Q655" s="38">
        <v>511.1</v>
      </c>
      <c r="R655" s="283">
        <v>216.09800000000001</v>
      </c>
      <c r="T655" s="92"/>
      <c r="U655" s="38"/>
      <c r="V655" s="283" t="s">
        <v>1154</v>
      </c>
    </row>
    <row r="656" spans="1:23" x14ac:dyDescent="0.25">
      <c r="A656" s="8"/>
      <c r="B656" s="9" t="s">
        <v>533</v>
      </c>
      <c r="C656" s="10" t="s">
        <v>532</v>
      </c>
      <c r="D656" s="9" t="s">
        <v>677</v>
      </c>
      <c r="E656" s="7">
        <v>580.70000000000005</v>
      </c>
      <c r="F656" s="15">
        <v>195.7</v>
      </c>
      <c r="I656" s="92">
        <v>600.6</v>
      </c>
      <c r="J656" s="38">
        <v>10.930999999999999</v>
      </c>
      <c r="K656" s="178"/>
      <c r="L656" s="92"/>
      <c r="M656" s="38">
        <v>642.79999999999995</v>
      </c>
      <c r="N656" s="178">
        <v>212.595</v>
      </c>
      <c r="P656" s="92"/>
      <c r="Q656" s="38">
        <v>780.4</v>
      </c>
      <c r="R656" s="283">
        <v>246.21799999999999</v>
      </c>
      <c r="T656" s="92"/>
      <c r="U656" s="38"/>
      <c r="V656" s="283" t="s">
        <v>1149</v>
      </c>
    </row>
    <row r="657" spans="1:22" x14ac:dyDescent="0.25">
      <c r="A657" s="8"/>
      <c r="B657" s="9" t="s">
        <v>485</v>
      </c>
      <c r="C657" s="10" t="s">
        <v>482</v>
      </c>
      <c r="D657" s="9" t="s">
        <v>677</v>
      </c>
      <c r="E657" s="7">
        <v>1690</v>
      </c>
      <c r="F657" s="15">
        <v>293</v>
      </c>
      <c r="I657" s="92">
        <v>1798</v>
      </c>
      <c r="J657" s="38" t="s">
        <v>665</v>
      </c>
      <c r="K657" s="171"/>
      <c r="L657" s="92"/>
      <c r="M657" s="38">
        <v>1677</v>
      </c>
      <c r="N657" s="171">
        <v>359.2</v>
      </c>
      <c r="P657" s="92"/>
      <c r="Q657" s="38">
        <v>1666</v>
      </c>
      <c r="R657" s="281">
        <v>359.7</v>
      </c>
      <c r="T657" s="92"/>
      <c r="U657" s="38"/>
      <c r="V657" s="281">
        <v>360</v>
      </c>
    </row>
    <row r="658" spans="1:22" ht="26.4" x14ac:dyDescent="0.25">
      <c r="A658" s="8"/>
      <c r="B658" s="9" t="s">
        <v>534</v>
      </c>
      <c r="C658" s="10" t="s">
        <v>12</v>
      </c>
      <c r="D658" s="9" t="s">
        <v>677</v>
      </c>
      <c r="E658" s="7">
        <v>833</v>
      </c>
      <c r="F658" s="15">
        <v>761</v>
      </c>
      <c r="I658" s="92">
        <v>875</v>
      </c>
      <c r="J658" s="38">
        <v>870</v>
      </c>
      <c r="K658" s="161"/>
      <c r="L658" s="92"/>
      <c r="M658" s="38">
        <v>1100</v>
      </c>
      <c r="N658" s="161">
        <v>1918</v>
      </c>
      <c r="P658" s="92"/>
      <c r="Q658" s="38">
        <v>1004</v>
      </c>
      <c r="R658" s="284">
        <v>1979</v>
      </c>
      <c r="T658" s="92"/>
      <c r="U658" s="38"/>
      <c r="V658" s="284">
        <v>2010</v>
      </c>
    </row>
    <row r="659" spans="1:22" ht="26.4" x14ac:dyDescent="0.25">
      <c r="A659" s="8"/>
      <c r="B659" s="9" t="s">
        <v>535</v>
      </c>
      <c r="C659" s="10" t="s">
        <v>12</v>
      </c>
      <c r="D659" s="9" t="s">
        <v>677</v>
      </c>
      <c r="E659" s="7">
        <v>810</v>
      </c>
      <c r="F659" s="15">
        <v>670</v>
      </c>
      <c r="I659" s="92">
        <v>844</v>
      </c>
      <c r="J659" s="38">
        <v>781</v>
      </c>
      <c r="K659" s="161"/>
      <c r="L659" s="92"/>
      <c r="M659" s="38">
        <v>978</v>
      </c>
      <c r="N659" s="161">
        <v>1839</v>
      </c>
      <c r="P659" s="92"/>
      <c r="Q659" s="38">
        <v>856</v>
      </c>
      <c r="R659" s="284">
        <v>1902</v>
      </c>
      <c r="T659" s="92"/>
      <c r="U659" s="38"/>
      <c r="V659" s="284">
        <v>1926</v>
      </c>
    </row>
    <row r="660" spans="1:22" ht="26.4" x14ac:dyDescent="0.25">
      <c r="A660" s="8"/>
      <c r="B660" s="9" t="s">
        <v>536</v>
      </c>
      <c r="C660" s="10" t="s">
        <v>12</v>
      </c>
      <c r="D660" s="9" t="s">
        <v>677</v>
      </c>
      <c r="E660" s="37" t="s">
        <v>665</v>
      </c>
      <c r="F660" s="37" t="s">
        <v>665</v>
      </c>
      <c r="I660" s="90" t="s">
        <v>665</v>
      </c>
      <c r="J660" s="129">
        <v>3919</v>
      </c>
      <c r="K660" s="179"/>
      <c r="L660" s="90"/>
      <c r="M660" s="129"/>
      <c r="N660" s="179" t="s">
        <v>1005</v>
      </c>
      <c r="P660" s="90"/>
      <c r="Q660" s="129"/>
      <c r="R660" s="285" t="s">
        <v>1007</v>
      </c>
      <c r="T660" s="90"/>
      <c r="U660" s="129"/>
      <c r="V660" s="285" t="s">
        <v>1155</v>
      </c>
    </row>
    <row r="661" spans="1:22" ht="39.6" x14ac:dyDescent="0.25">
      <c r="A661" s="8"/>
      <c r="B661" s="9" t="s">
        <v>537</v>
      </c>
      <c r="C661" s="10" t="s">
        <v>12</v>
      </c>
      <c r="D661" s="9" t="s">
        <v>677</v>
      </c>
      <c r="E661" s="37" t="s">
        <v>665</v>
      </c>
      <c r="F661" s="37" t="s">
        <v>665</v>
      </c>
      <c r="I661" s="90" t="s">
        <v>665</v>
      </c>
      <c r="J661" s="129">
        <v>3661</v>
      </c>
      <c r="K661" s="179"/>
      <c r="L661" s="90"/>
      <c r="M661" s="129"/>
      <c r="N661" s="179" t="s">
        <v>1006</v>
      </c>
      <c r="P661" s="90"/>
      <c r="Q661" s="129"/>
      <c r="R661" s="285" t="s">
        <v>665</v>
      </c>
      <c r="T661" s="90"/>
      <c r="U661" s="129"/>
      <c r="V661" s="285" t="s">
        <v>665</v>
      </c>
    </row>
    <row r="662" spans="1:22" ht="26.4" x14ac:dyDescent="0.25">
      <c r="A662" s="8"/>
      <c r="B662" s="9" t="s">
        <v>8</v>
      </c>
      <c r="C662" s="10" t="s">
        <v>9</v>
      </c>
      <c r="D662" s="9" t="s">
        <v>677</v>
      </c>
      <c r="E662" s="7">
        <v>84.6</v>
      </c>
      <c r="F662" s="15">
        <v>27.6</v>
      </c>
      <c r="I662" s="92">
        <v>84.6</v>
      </c>
      <c r="J662" s="38">
        <v>29.8</v>
      </c>
      <c r="K662" s="178"/>
      <c r="L662" s="92"/>
      <c r="M662" s="38">
        <v>92</v>
      </c>
      <c r="N662" s="178">
        <v>45</v>
      </c>
      <c r="P662" s="92"/>
      <c r="Q662" s="38">
        <v>92</v>
      </c>
      <c r="R662" s="285">
        <v>45</v>
      </c>
      <c r="T662" s="92"/>
      <c r="U662" s="38"/>
      <c r="V662" s="285">
        <v>45</v>
      </c>
    </row>
    <row r="663" spans="1:22" ht="26.4" x14ac:dyDescent="0.25">
      <c r="A663" s="8"/>
      <c r="B663" s="9" t="s">
        <v>14</v>
      </c>
      <c r="C663" s="10" t="s">
        <v>9</v>
      </c>
      <c r="D663" s="9" t="s">
        <v>677</v>
      </c>
      <c r="E663" s="7">
        <v>73.7</v>
      </c>
      <c r="F663" s="15">
        <v>26.1</v>
      </c>
      <c r="I663" s="92">
        <v>73.7</v>
      </c>
      <c r="J663" s="38">
        <v>31.3</v>
      </c>
      <c r="K663" s="178"/>
      <c r="L663" s="92"/>
      <c r="M663" s="38">
        <v>79.5</v>
      </c>
      <c r="N663" s="178">
        <v>48</v>
      </c>
      <c r="P663" s="92"/>
      <c r="Q663" s="38">
        <v>79.5</v>
      </c>
      <c r="R663" s="285">
        <v>48</v>
      </c>
      <c r="T663" s="92"/>
      <c r="U663" s="38"/>
      <c r="V663" s="285">
        <v>48</v>
      </c>
    </row>
    <row r="664" spans="1:22" ht="26.4" x14ac:dyDescent="0.25">
      <c r="A664" s="8"/>
      <c r="B664" s="9" t="s">
        <v>538</v>
      </c>
      <c r="C664" s="10" t="s">
        <v>539</v>
      </c>
      <c r="D664" s="9" t="s">
        <v>677</v>
      </c>
      <c r="E664" s="7">
        <v>0.89</v>
      </c>
      <c r="F664" s="15">
        <v>0.45</v>
      </c>
      <c r="I664" s="92">
        <v>0.94</v>
      </c>
      <c r="J664" s="38" t="s">
        <v>665</v>
      </c>
      <c r="K664" s="161"/>
      <c r="L664" s="92"/>
      <c r="M664" s="38">
        <v>0.74</v>
      </c>
      <c r="N664" s="161">
        <v>0.57999999999999996</v>
      </c>
      <c r="P664" s="92"/>
      <c r="Q664" s="38">
        <v>0.79</v>
      </c>
      <c r="R664" s="281">
        <v>0.49</v>
      </c>
      <c r="T664" s="92"/>
      <c r="U664" s="38"/>
      <c r="V664" s="281">
        <v>0.5</v>
      </c>
    </row>
    <row r="665" spans="1:22" ht="26.4" x14ac:dyDescent="0.25">
      <c r="A665" s="8"/>
      <c r="B665" s="9" t="s">
        <v>540</v>
      </c>
      <c r="C665" s="10" t="s">
        <v>539</v>
      </c>
      <c r="D665" s="9" t="s">
        <v>677</v>
      </c>
      <c r="E665" s="7">
        <v>2.25</v>
      </c>
      <c r="F665" s="15">
        <v>1.04</v>
      </c>
      <c r="I665" s="92">
        <v>2.37</v>
      </c>
      <c r="J665" s="38" t="s">
        <v>665</v>
      </c>
      <c r="K665" s="161"/>
      <c r="L665" s="92"/>
      <c r="M665" s="38">
        <v>2.04</v>
      </c>
      <c r="N665" s="161">
        <v>1.1399999999999999</v>
      </c>
      <c r="P665" s="92"/>
      <c r="Q665" s="38">
        <v>2.0299999999999998</v>
      </c>
      <c r="R665" s="281">
        <v>1.03</v>
      </c>
      <c r="T665" s="92"/>
      <c r="U665" s="38"/>
      <c r="V665" s="281">
        <v>1.02</v>
      </c>
    </row>
    <row r="666" spans="1:22" ht="26.4" x14ac:dyDescent="0.25">
      <c r="A666" s="8"/>
      <c r="B666" s="9" t="s">
        <v>541</v>
      </c>
      <c r="C666" s="10" t="s">
        <v>542</v>
      </c>
      <c r="D666" s="9" t="s">
        <v>677</v>
      </c>
      <c r="E666" s="37" t="s">
        <v>665</v>
      </c>
      <c r="F666" s="37" t="s">
        <v>665</v>
      </c>
      <c r="I666" s="90" t="s">
        <v>665</v>
      </c>
      <c r="J666" s="129" t="s">
        <v>665</v>
      </c>
      <c r="K666" s="179"/>
      <c r="L666" s="90"/>
      <c r="M666" s="129"/>
      <c r="N666" s="179">
        <v>2590.5</v>
      </c>
      <c r="P666" s="90"/>
      <c r="Q666" s="129"/>
      <c r="R666" s="285">
        <v>2353.0700000000002</v>
      </c>
      <c r="T666" s="90"/>
      <c r="U666" s="129"/>
      <c r="V666" s="285">
        <v>2355</v>
      </c>
    </row>
    <row r="667" spans="1:22" ht="26.4" x14ac:dyDescent="0.25">
      <c r="A667" s="8"/>
      <c r="B667" s="9" t="s">
        <v>543</v>
      </c>
      <c r="C667" s="10" t="s">
        <v>542</v>
      </c>
      <c r="D667" s="9" t="s">
        <v>677</v>
      </c>
      <c r="E667" s="37" t="s">
        <v>665</v>
      </c>
      <c r="F667" s="37" t="s">
        <v>665</v>
      </c>
      <c r="I667" s="90" t="s">
        <v>665</v>
      </c>
      <c r="J667" s="129" t="s">
        <v>665</v>
      </c>
      <c r="K667" s="179"/>
      <c r="L667" s="90"/>
      <c r="M667" s="129"/>
      <c r="N667" s="179">
        <v>5054.03</v>
      </c>
      <c r="P667" s="90"/>
      <c r="Q667" s="129"/>
      <c r="R667" s="285">
        <v>5286.85</v>
      </c>
      <c r="T667" s="90"/>
      <c r="U667" s="129"/>
      <c r="V667" s="285">
        <v>5290</v>
      </c>
    </row>
    <row r="668" spans="1:22" x14ac:dyDescent="0.25">
      <c r="A668" s="8"/>
      <c r="B668" s="9" t="s">
        <v>544</v>
      </c>
      <c r="C668" s="10" t="s">
        <v>466</v>
      </c>
      <c r="D668" s="9" t="s">
        <v>677</v>
      </c>
      <c r="E668" s="15" t="s">
        <v>545</v>
      </c>
      <c r="F668" s="15" t="s">
        <v>546</v>
      </c>
      <c r="I668" s="92" t="s">
        <v>1088</v>
      </c>
      <c r="J668" s="38" t="s">
        <v>1089</v>
      </c>
      <c r="K668" s="75"/>
      <c r="L668" s="92"/>
      <c r="M668" s="38" t="s">
        <v>934</v>
      </c>
      <c r="N668" s="75"/>
      <c r="P668" s="92"/>
      <c r="Q668" s="38" t="s">
        <v>951</v>
      </c>
      <c r="R668" s="75"/>
      <c r="T668" s="92"/>
      <c r="U668" s="38"/>
      <c r="V668" s="75" t="s">
        <v>1156</v>
      </c>
    </row>
    <row r="669" spans="1:22" ht="26.4" x14ac:dyDescent="0.25">
      <c r="A669" s="14" t="s">
        <v>547</v>
      </c>
      <c r="B669" s="14"/>
      <c r="C669" s="14"/>
      <c r="D669" s="14"/>
      <c r="E669" s="14"/>
      <c r="F669" s="14"/>
      <c r="I669" s="86"/>
      <c r="J669" s="127"/>
      <c r="K669" s="87"/>
      <c r="L669" s="86"/>
      <c r="M669" s="127"/>
      <c r="N669" s="87"/>
      <c r="P669" s="86"/>
      <c r="Q669" s="127"/>
      <c r="R669" s="87"/>
      <c r="T669" s="86"/>
      <c r="U669" s="127"/>
      <c r="V669" s="87"/>
    </row>
    <row r="670" spans="1:22" ht="26.4" x14ac:dyDescent="0.25">
      <c r="A670" s="8"/>
      <c r="B670" s="9" t="s">
        <v>548</v>
      </c>
      <c r="C670" s="10" t="s">
        <v>12</v>
      </c>
      <c r="D670" s="9" t="s">
        <v>674</v>
      </c>
      <c r="E670" s="15" t="s">
        <v>549</v>
      </c>
      <c r="F670" s="15" t="s">
        <v>550</v>
      </c>
      <c r="I670" s="92">
        <v>44</v>
      </c>
      <c r="J670" s="130" t="s">
        <v>665</v>
      </c>
      <c r="K670" s="91"/>
      <c r="L670" s="92"/>
      <c r="M670" s="130"/>
      <c r="N670" s="91"/>
      <c r="P670" s="92"/>
      <c r="Q670" s="130"/>
      <c r="R670" s="91"/>
      <c r="T670" s="92">
        <v>25</v>
      </c>
      <c r="U670" s="130">
        <v>18</v>
      </c>
      <c r="V670" s="91">
        <v>13</v>
      </c>
    </row>
    <row r="671" spans="1:22" ht="39.6" x14ac:dyDescent="0.25">
      <c r="A671" s="8"/>
      <c r="B671" s="9" t="s">
        <v>551</v>
      </c>
      <c r="C671" s="10" t="s">
        <v>12</v>
      </c>
      <c r="D671" s="9" t="s">
        <v>674</v>
      </c>
      <c r="E671" s="15" t="s">
        <v>552</v>
      </c>
      <c r="F671" s="15">
        <v>8</v>
      </c>
      <c r="I671" s="92" t="s">
        <v>1090</v>
      </c>
      <c r="J671" s="130" t="s">
        <v>665</v>
      </c>
      <c r="K671" s="91"/>
      <c r="L671" s="92"/>
      <c r="M671" s="130"/>
      <c r="N671" s="91"/>
      <c r="P671" s="92"/>
      <c r="Q671" s="130"/>
      <c r="R671" s="91"/>
      <c r="T671" s="92"/>
      <c r="U671" s="130">
        <v>14</v>
      </c>
      <c r="V671" s="91">
        <v>4</v>
      </c>
    </row>
    <row r="672" spans="1:22" ht="26.4" x14ac:dyDescent="0.25">
      <c r="A672" s="8"/>
      <c r="B672" s="9" t="s">
        <v>553</v>
      </c>
      <c r="C672" s="10" t="s">
        <v>554</v>
      </c>
      <c r="D672" s="9" t="s">
        <v>674</v>
      </c>
      <c r="E672" s="7">
        <v>36</v>
      </c>
      <c r="F672" s="15">
        <v>43</v>
      </c>
      <c r="I672" s="92">
        <v>36</v>
      </c>
      <c r="J672" s="130" t="s">
        <v>665</v>
      </c>
      <c r="K672" s="91"/>
      <c r="L672" s="92"/>
      <c r="M672" s="130"/>
      <c r="N672" s="91"/>
      <c r="P672" s="92"/>
      <c r="Q672" s="130"/>
      <c r="R672" s="91"/>
      <c r="T672" s="92">
        <v>25</v>
      </c>
      <c r="U672" s="130">
        <v>18</v>
      </c>
      <c r="V672" s="91">
        <v>13</v>
      </c>
    </row>
    <row r="673" spans="1:22" ht="26.4" x14ac:dyDescent="0.25">
      <c r="A673" s="8"/>
      <c r="B673" s="9" t="s">
        <v>555</v>
      </c>
      <c r="C673" s="10" t="s">
        <v>123</v>
      </c>
      <c r="D673" s="9" t="s">
        <v>674</v>
      </c>
      <c r="E673" s="17">
        <v>100413</v>
      </c>
      <c r="F673" s="20">
        <v>42436</v>
      </c>
      <c r="I673" s="90" t="s">
        <v>665</v>
      </c>
      <c r="J673" s="129" t="s">
        <v>665</v>
      </c>
      <c r="K673" s="91"/>
      <c r="L673" s="90"/>
      <c r="M673" s="129"/>
      <c r="N673" s="91"/>
      <c r="P673" s="90"/>
      <c r="Q673" s="129"/>
      <c r="R673" s="91"/>
      <c r="T673" s="90">
        <v>38380.29</v>
      </c>
      <c r="U673" s="129">
        <v>27285.32</v>
      </c>
      <c r="V673" s="91">
        <v>19837.25</v>
      </c>
    </row>
    <row r="674" spans="1:22" ht="26.4" x14ac:dyDescent="0.25">
      <c r="A674" s="8"/>
      <c r="B674" s="9" t="s">
        <v>556</v>
      </c>
      <c r="C674" s="10" t="s">
        <v>482</v>
      </c>
      <c r="D674" s="9" t="s">
        <v>674</v>
      </c>
      <c r="E674" s="17">
        <v>9030</v>
      </c>
      <c r="F674" s="20">
        <v>6876</v>
      </c>
      <c r="I674" s="92">
        <v>8432</v>
      </c>
      <c r="J674" s="130" t="s">
        <v>665</v>
      </c>
      <c r="K674" s="91"/>
      <c r="L674" s="92"/>
      <c r="M674" s="130"/>
      <c r="N674" s="91"/>
      <c r="P674" s="92"/>
      <c r="Q674" s="130"/>
      <c r="R674" s="91"/>
      <c r="T674" s="92">
        <v>4563.1899999999996</v>
      </c>
      <c r="U674" s="130">
        <v>2603.23</v>
      </c>
      <c r="V674" s="91"/>
    </row>
    <row r="675" spans="1:22" ht="26.4" x14ac:dyDescent="0.25">
      <c r="A675" s="8"/>
      <c r="B675" s="9" t="s">
        <v>557</v>
      </c>
      <c r="C675" s="10" t="s">
        <v>482</v>
      </c>
      <c r="D675" s="9" t="s">
        <v>674</v>
      </c>
      <c r="E675" s="17">
        <v>17321</v>
      </c>
      <c r="F675" s="20">
        <v>17837</v>
      </c>
      <c r="I675" s="90" t="s">
        <v>665</v>
      </c>
      <c r="J675" s="129" t="s">
        <v>665</v>
      </c>
      <c r="K675" s="91"/>
      <c r="L675" s="90"/>
      <c r="M675" s="129"/>
      <c r="N675" s="91"/>
      <c r="P675" s="90"/>
      <c r="Q675" s="129"/>
      <c r="R675" s="91"/>
      <c r="T675" s="90"/>
      <c r="U675" s="129"/>
      <c r="V675" s="91"/>
    </row>
    <row r="676" spans="1:22" ht="26.4" x14ac:dyDescent="0.25">
      <c r="A676" s="8"/>
      <c r="B676" s="9" t="s">
        <v>558</v>
      </c>
      <c r="C676" s="10" t="s">
        <v>482</v>
      </c>
      <c r="D676" s="9" t="s">
        <v>674</v>
      </c>
      <c r="E676" s="7">
        <v>26.350999999999999</v>
      </c>
      <c r="F676" s="15">
        <v>24.713000000000001</v>
      </c>
      <c r="I676" s="90" t="s">
        <v>665</v>
      </c>
      <c r="J676" s="129" t="s">
        <v>665</v>
      </c>
      <c r="K676" s="91"/>
      <c r="L676" s="90"/>
      <c r="M676" s="129"/>
      <c r="N676" s="91"/>
      <c r="P676" s="90"/>
      <c r="Q676" s="129"/>
      <c r="R676" s="91"/>
      <c r="T676" s="90"/>
      <c r="U676" s="129"/>
      <c r="V676" s="91"/>
    </row>
    <row r="677" spans="1:22" ht="26.4" x14ac:dyDescent="0.25">
      <c r="A677" s="8"/>
      <c r="B677" s="9" t="s">
        <v>559</v>
      </c>
      <c r="C677" s="10"/>
      <c r="D677" s="9" t="s">
        <v>674</v>
      </c>
      <c r="E677" s="11"/>
      <c r="F677" s="12"/>
      <c r="I677" s="94"/>
      <c r="J677" s="131"/>
      <c r="K677" s="95"/>
      <c r="L677" s="94"/>
      <c r="M677" s="131"/>
      <c r="N677" s="95"/>
      <c r="P677" s="94"/>
      <c r="Q677" s="131"/>
      <c r="R677" s="95"/>
      <c r="T677" s="94"/>
      <c r="U677" s="131"/>
      <c r="V677" s="95"/>
    </row>
    <row r="678" spans="1:22" ht="15.6" x14ac:dyDescent="0.25">
      <c r="A678" s="8"/>
      <c r="B678" s="13" t="s">
        <v>560</v>
      </c>
      <c r="C678" s="10" t="s">
        <v>488</v>
      </c>
      <c r="D678" s="9"/>
      <c r="E678" s="7">
        <v>52</v>
      </c>
      <c r="F678" s="15">
        <v>68</v>
      </c>
      <c r="I678" s="90" t="s">
        <v>665</v>
      </c>
      <c r="J678" s="129" t="s">
        <v>665</v>
      </c>
      <c r="K678" s="91"/>
      <c r="L678" s="90"/>
      <c r="M678" s="129"/>
      <c r="N678" s="91"/>
      <c r="P678" s="90"/>
      <c r="Q678" s="129"/>
      <c r="R678" s="91"/>
      <c r="T678" s="90"/>
      <c r="U678" s="129"/>
      <c r="V678" s="91"/>
    </row>
    <row r="679" spans="1:22" ht="15.6" x14ac:dyDescent="0.25">
      <c r="A679" s="8"/>
      <c r="B679" s="13" t="s">
        <v>561</v>
      </c>
      <c r="C679" s="10" t="s">
        <v>488</v>
      </c>
      <c r="D679" s="9"/>
      <c r="E679" s="7">
        <v>114</v>
      </c>
      <c r="F679" s="15">
        <v>162</v>
      </c>
      <c r="I679" s="90" t="s">
        <v>665</v>
      </c>
      <c r="J679" s="129" t="s">
        <v>665</v>
      </c>
      <c r="K679" s="91"/>
      <c r="L679" s="90"/>
      <c r="M679" s="129"/>
      <c r="N679" s="91"/>
      <c r="P679" s="90"/>
      <c r="Q679" s="129"/>
      <c r="R679" s="91"/>
      <c r="T679" s="90"/>
      <c r="U679" s="129"/>
      <c r="V679" s="91"/>
    </row>
    <row r="680" spans="1:22" ht="15.6" x14ac:dyDescent="0.25">
      <c r="A680" s="8"/>
      <c r="B680" s="13" t="s">
        <v>562</v>
      </c>
      <c r="C680" s="10" t="s">
        <v>488</v>
      </c>
      <c r="D680" s="9"/>
      <c r="E680" s="7">
        <v>88</v>
      </c>
      <c r="F680" s="12"/>
      <c r="I680" s="90" t="s">
        <v>665</v>
      </c>
      <c r="J680" s="129" t="s">
        <v>665</v>
      </c>
      <c r="K680" s="91"/>
      <c r="L680" s="90"/>
      <c r="M680" s="129"/>
      <c r="N680" s="91"/>
      <c r="P680" s="90"/>
      <c r="Q680" s="129"/>
      <c r="R680" s="91"/>
      <c r="T680" s="90"/>
      <c r="U680" s="129"/>
      <c r="V680" s="91"/>
    </row>
    <row r="681" spans="1:22" ht="26.4" x14ac:dyDescent="0.25">
      <c r="A681" s="8"/>
      <c r="B681" s="9" t="s">
        <v>563</v>
      </c>
      <c r="C681" s="10" t="s">
        <v>12</v>
      </c>
      <c r="D681" s="9" t="s">
        <v>674</v>
      </c>
      <c r="E681" s="37" t="s">
        <v>665</v>
      </c>
      <c r="F681" s="37" t="s">
        <v>665</v>
      </c>
      <c r="I681" s="90" t="s">
        <v>665</v>
      </c>
      <c r="J681" s="129" t="s">
        <v>665</v>
      </c>
      <c r="K681" s="91"/>
      <c r="L681" s="90"/>
      <c r="M681" s="129"/>
      <c r="N681" s="91"/>
      <c r="P681" s="90"/>
      <c r="Q681" s="129"/>
      <c r="R681" s="91"/>
      <c r="T681" s="90" t="s">
        <v>1006</v>
      </c>
      <c r="U681" s="129" t="s">
        <v>1006</v>
      </c>
      <c r="V681" s="91" t="s">
        <v>1006</v>
      </c>
    </row>
    <row r="682" spans="1:22" ht="184.8" x14ac:dyDescent="0.25">
      <c r="A682" s="8"/>
      <c r="B682" s="9" t="s">
        <v>564</v>
      </c>
      <c r="C682" s="10" t="s">
        <v>464</v>
      </c>
      <c r="D682" s="9" t="s">
        <v>674</v>
      </c>
      <c r="E682" s="37" t="s">
        <v>665</v>
      </c>
      <c r="F682" s="37" t="s">
        <v>665</v>
      </c>
      <c r="I682" s="90" t="s">
        <v>665</v>
      </c>
      <c r="J682" s="129" t="s">
        <v>665</v>
      </c>
      <c r="K682" s="91"/>
      <c r="L682" s="90"/>
      <c r="M682" s="129"/>
      <c r="N682" s="91"/>
      <c r="P682" s="90"/>
      <c r="Q682" s="129"/>
      <c r="R682" s="91"/>
      <c r="T682" s="90" t="s">
        <v>1159</v>
      </c>
      <c r="U682" s="129" t="s">
        <v>1159</v>
      </c>
      <c r="V682" s="91" t="s">
        <v>1159</v>
      </c>
    </row>
    <row r="683" spans="1:22" ht="39.6" x14ac:dyDescent="0.25">
      <c r="A683" s="8"/>
      <c r="B683" s="9" t="s">
        <v>565</v>
      </c>
      <c r="C683" s="10" t="s">
        <v>12</v>
      </c>
      <c r="D683" s="9" t="s">
        <v>674</v>
      </c>
      <c r="E683" s="37" t="s">
        <v>665</v>
      </c>
      <c r="F683" s="37" t="s">
        <v>665</v>
      </c>
      <c r="I683" s="90" t="s">
        <v>665</v>
      </c>
      <c r="J683" s="129" t="s">
        <v>665</v>
      </c>
      <c r="K683" s="91"/>
      <c r="L683" s="90"/>
      <c r="M683" s="129"/>
      <c r="N683" s="91"/>
      <c r="P683" s="90"/>
      <c r="Q683" s="129"/>
      <c r="R683" s="91"/>
      <c r="T683" s="90"/>
      <c r="U683" s="129"/>
      <c r="V683" s="91"/>
    </row>
    <row r="684" spans="1:22" ht="26.4" x14ac:dyDescent="0.25">
      <c r="A684" s="8"/>
      <c r="B684" s="9" t="s">
        <v>566</v>
      </c>
      <c r="C684" s="10" t="s">
        <v>12</v>
      </c>
      <c r="D684" s="9" t="s">
        <v>674</v>
      </c>
      <c r="E684" s="37" t="s">
        <v>665</v>
      </c>
      <c r="F684" s="37" t="s">
        <v>665</v>
      </c>
      <c r="I684" s="90" t="s">
        <v>665</v>
      </c>
      <c r="J684" s="129" t="s">
        <v>665</v>
      </c>
      <c r="K684" s="91"/>
      <c r="L684" s="90"/>
      <c r="M684" s="129"/>
      <c r="N684" s="91"/>
      <c r="P684" s="90"/>
      <c r="Q684" s="129"/>
      <c r="R684" s="91"/>
      <c r="T684" s="90">
        <v>2</v>
      </c>
      <c r="U684" s="129">
        <v>2</v>
      </c>
      <c r="V684" s="91">
        <v>2</v>
      </c>
    </row>
    <row r="685" spans="1:22" ht="26.4" x14ac:dyDescent="0.25">
      <c r="A685" s="8"/>
      <c r="B685" s="9" t="s">
        <v>567</v>
      </c>
      <c r="C685" s="10" t="s">
        <v>482</v>
      </c>
      <c r="D685" s="9" t="s">
        <v>674</v>
      </c>
      <c r="E685" s="37" t="s">
        <v>665</v>
      </c>
      <c r="F685" s="37" t="s">
        <v>665</v>
      </c>
      <c r="I685" s="90" t="s">
        <v>665</v>
      </c>
      <c r="J685" s="129" t="s">
        <v>665</v>
      </c>
      <c r="K685" s="91"/>
      <c r="L685" s="90"/>
      <c r="M685" s="129"/>
      <c r="N685" s="91"/>
      <c r="P685" s="90"/>
      <c r="Q685" s="129"/>
      <c r="R685" s="91"/>
      <c r="T685" s="90"/>
      <c r="U685" s="129"/>
      <c r="V685" s="91"/>
    </row>
    <row r="686" spans="1:22" ht="26.4" x14ac:dyDescent="0.25">
      <c r="A686" s="8"/>
      <c r="B686" s="9" t="s">
        <v>568</v>
      </c>
      <c r="C686" s="10" t="s">
        <v>20</v>
      </c>
      <c r="D686" s="9" t="s">
        <v>674</v>
      </c>
      <c r="E686" s="37" t="s">
        <v>665</v>
      </c>
      <c r="F686" s="37" t="s">
        <v>665</v>
      </c>
      <c r="I686" s="90" t="s">
        <v>665</v>
      </c>
      <c r="J686" s="129" t="s">
        <v>665</v>
      </c>
      <c r="K686" s="91"/>
      <c r="L686" s="90"/>
      <c r="M686" s="129"/>
      <c r="N686" s="91"/>
      <c r="P686" s="90"/>
      <c r="Q686" s="129"/>
      <c r="R686" s="91"/>
      <c r="T686" s="90" t="s">
        <v>1006</v>
      </c>
      <c r="U686" s="90" t="s">
        <v>1006</v>
      </c>
      <c r="V686" s="90" t="s">
        <v>1006</v>
      </c>
    </row>
    <row r="687" spans="1:22" ht="26.4" x14ac:dyDescent="0.25">
      <c r="A687" s="8"/>
      <c r="B687" s="9" t="s">
        <v>569</v>
      </c>
      <c r="C687" s="10" t="s">
        <v>482</v>
      </c>
      <c r="D687" s="9" t="s">
        <v>674</v>
      </c>
      <c r="E687" s="37" t="s">
        <v>665</v>
      </c>
      <c r="F687" s="37" t="s">
        <v>665</v>
      </c>
      <c r="I687" s="92">
        <v>0.5</v>
      </c>
      <c r="J687" s="130" t="s">
        <v>665</v>
      </c>
      <c r="K687" s="91"/>
      <c r="L687" s="92"/>
      <c r="M687" s="130"/>
      <c r="N687" s="91"/>
      <c r="P687" s="92"/>
      <c r="Q687" s="130"/>
      <c r="R687" s="91"/>
      <c r="T687" s="92"/>
      <c r="U687" s="130"/>
      <c r="V687" s="91"/>
    </row>
    <row r="688" spans="1:22" ht="26.4" x14ac:dyDescent="0.25">
      <c r="A688" s="8"/>
      <c r="B688" s="9" t="s">
        <v>570</v>
      </c>
      <c r="C688" s="10" t="s">
        <v>488</v>
      </c>
      <c r="D688" s="9" t="s">
        <v>674</v>
      </c>
      <c r="E688" s="7">
        <v>150</v>
      </c>
      <c r="F688" s="37" t="s">
        <v>665</v>
      </c>
      <c r="I688" s="92">
        <v>75</v>
      </c>
      <c r="J688" s="130" t="s">
        <v>665</v>
      </c>
      <c r="K688" s="91"/>
      <c r="L688" s="92"/>
      <c r="M688" s="130"/>
      <c r="N688" s="91"/>
      <c r="P688" s="92"/>
      <c r="Q688" s="130"/>
      <c r="R688" s="91"/>
      <c r="T688" s="92"/>
      <c r="U688" s="130"/>
      <c r="V688" s="91"/>
    </row>
    <row r="689" spans="1:22" x14ac:dyDescent="0.25">
      <c r="A689" s="19" t="s">
        <v>571</v>
      </c>
      <c r="B689" s="14"/>
      <c r="C689" s="14"/>
      <c r="D689" s="14"/>
      <c r="E689" s="14"/>
      <c r="F689" s="14"/>
      <c r="I689" s="86"/>
      <c r="J689" s="127"/>
      <c r="K689" s="87"/>
      <c r="L689" s="86"/>
      <c r="M689" s="127"/>
      <c r="N689" s="87"/>
      <c r="P689" s="86"/>
      <c r="Q689" s="127"/>
      <c r="R689" s="87"/>
      <c r="T689" s="86"/>
      <c r="U689" s="127"/>
      <c r="V689" s="87"/>
    </row>
    <row r="690" spans="1:22" x14ac:dyDescent="0.25">
      <c r="A690" s="8"/>
      <c r="B690" s="9" t="s">
        <v>52</v>
      </c>
      <c r="C690" s="10" t="s">
        <v>9</v>
      </c>
      <c r="D690" s="9" t="s">
        <v>676</v>
      </c>
      <c r="E690" s="7">
        <v>24.9</v>
      </c>
      <c r="F690" s="15">
        <v>10.27</v>
      </c>
      <c r="I690" s="102">
        <v>24.9</v>
      </c>
      <c r="J690" s="135">
        <v>10.773</v>
      </c>
      <c r="K690" s="101"/>
      <c r="L690" s="102"/>
      <c r="M690" s="135"/>
      <c r="N690" s="101"/>
      <c r="P690" s="180"/>
      <c r="Q690" s="181"/>
      <c r="R690" s="293">
        <v>45530</v>
      </c>
      <c r="T690" s="322"/>
      <c r="U690" s="323"/>
      <c r="V690" s="293">
        <v>45530</v>
      </c>
    </row>
    <row r="691" spans="1:22" ht="26.4" x14ac:dyDescent="0.25">
      <c r="A691" s="8"/>
      <c r="B691" s="9" t="s">
        <v>55</v>
      </c>
      <c r="C691" s="10" t="s">
        <v>9</v>
      </c>
      <c r="D691" s="9" t="s">
        <v>676</v>
      </c>
      <c r="E691" s="7">
        <v>16.899999999999999</v>
      </c>
      <c r="F691" s="15">
        <v>3.33</v>
      </c>
      <c r="I691" s="102">
        <v>16.899999999999999</v>
      </c>
      <c r="J691" s="135">
        <v>3.33</v>
      </c>
      <c r="K691" s="101"/>
      <c r="L691" s="102"/>
      <c r="M691" s="135"/>
      <c r="N691" s="101"/>
      <c r="P691" s="180"/>
      <c r="Q691" s="181"/>
      <c r="R691" s="281" t="s">
        <v>954</v>
      </c>
      <c r="T691" s="322"/>
      <c r="U691" s="323"/>
      <c r="V691" s="281" t="s">
        <v>954</v>
      </c>
    </row>
    <row r="692" spans="1:22" ht="26.4" x14ac:dyDescent="0.25">
      <c r="A692" s="8"/>
      <c r="B692" s="9" t="s">
        <v>56</v>
      </c>
      <c r="C692" s="10" t="s">
        <v>12</v>
      </c>
      <c r="D692" s="9" t="s">
        <v>676</v>
      </c>
      <c r="E692" s="7">
        <v>3</v>
      </c>
      <c r="F692" s="15">
        <v>0</v>
      </c>
      <c r="I692" s="90" t="s">
        <v>665</v>
      </c>
      <c r="J692" s="129" t="s">
        <v>665</v>
      </c>
      <c r="K692" s="91"/>
      <c r="L692" s="90"/>
      <c r="M692" s="129">
        <v>3</v>
      </c>
      <c r="N692" s="91">
        <v>0</v>
      </c>
      <c r="P692" s="172"/>
      <c r="Q692" s="173"/>
      <c r="R692" s="279"/>
      <c r="T692" s="324"/>
      <c r="U692" s="325"/>
      <c r="V692" s="279"/>
    </row>
    <row r="693" spans="1:22" x14ac:dyDescent="0.25">
      <c r="A693" s="8"/>
      <c r="B693" s="9" t="s">
        <v>60</v>
      </c>
      <c r="C693" s="10" t="s">
        <v>12</v>
      </c>
      <c r="D693" s="9" t="s">
        <v>676</v>
      </c>
      <c r="E693" s="7">
        <v>0</v>
      </c>
      <c r="F693" s="15">
        <v>0</v>
      </c>
      <c r="I693" s="92">
        <v>0</v>
      </c>
      <c r="J693" s="130">
        <v>0</v>
      </c>
      <c r="K693" s="93"/>
      <c r="L693" s="92">
        <v>0</v>
      </c>
      <c r="M693" s="130">
        <v>0</v>
      </c>
      <c r="N693" s="93">
        <v>0</v>
      </c>
      <c r="P693" s="182"/>
      <c r="Q693" s="183"/>
      <c r="R693" s="281"/>
      <c r="T693" s="326"/>
      <c r="U693" s="327"/>
      <c r="V693" s="281"/>
    </row>
    <row r="694" spans="1:22" x14ac:dyDescent="0.25">
      <c r="A694" s="8"/>
      <c r="B694" s="9" t="s">
        <v>61</v>
      </c>
      <c r="C694" s="10" t="s">
        <v>12</v>
      </c>
      <c r="D694" s="9" t="s">
        <v>676</v>
      </c>
      <c r="E694" s="7">
        <v>1</v>
      </c>
      <c r="F694" s="15">
        <v>0</v>
      </c>
      <c r="I694" s="90" t="s">
        <v>665</v>
      </c>
      <c r="J694" s="129" t="s">
        <v>665</v>
      </c>
      <c r="K694" s="91"/>
      <c r="L694" s="90"/>
      <c r="M694" s="129"/>
      <c r="N694" s="91"/>
      <c r="P694" s="172"/>
      <c r="Q694" s="173"/>
      <c r="R694" s="281">
        <v>1</v>
      </c>
      <c r="T694" s="324"/>
      <c r="U694" s="325"/>
      <c r="V694" s="281"/>
    </row>
    <row r="695" spans="1:22" x14ac:dyDescent="0.25">
      <c r="A695" s="8"/>
      <c r="B695" s="9" t="s">
        <v>572</v>
      </c>
      <c r="C695" s="10" t="s">
        <v>12</v>
      </c>
      <c r="D695" s="9" t="s">
        <v>676</v>
      </c>
      <c r="E695" s="37" t="s">
        <v>665</v>
      </c>
      <c r="F695" s="37" t="s">
        <v>665</v>
      </c>
      <c r="I695" s="90" t="s">
        <v>665</v>
      </c>
      <c r="J695" s="129" t="s">
        <v>665</v>
      </c>
      <c r="K695" s="91"/>
      <c r="L695" s="90"/>
      <c r="M695" s="129"/>
      <c r="N695" s="91"/>
      <c r="P695" s="172"/>
      <c r="Q695" s="173"/>
      <c r="R695" s="281"/>
      <c r="T695" s="324"/>
      <c r="U695" s="325"/>
      <c r="V695" s="281"/>
    </row>
    <row r="696" spans="1:22" ht="26.4" x14ac:dyDescent="0.25">
      <c r="A696" s="8"/>
      <c r="B696" s="9" t="s">
        <v>62</v>
      </c>
      <c r="C696" s="10" t="s">
        <v>12</v>
      </c>
      <c r="D696" s="9" t="s">
        <v>676</v>
      </c>
      <c r="E696" s="7">
        <v>4</v>
      </c>
      <c r="F696" s="15">
        <v>6</v>
      </c>
      <c r="I696" s="103">
        <v>4</v>
      </c>
      <c r="J696" s="136">
        <v>6</v>
      </c>
      <c r="K696" s="101"/>
      <c r="L696" s="103"/>
      <c r="M696" s="136"/>
      <c r="N696" s="101"/>
      <c r="P696" s="185">
        <v>19</v>
      </c>
      <c r="Q696" s="186">
        <v>16</v>
      </c>
      <c r="R696" s="283">
        <v>35</v>
      </c>
      <c r="T696" s="328">
        <v>19</v>
      </c>
      <c r="U696" s="329">
        <v>16</v>
      </c>
      <c r="V696" s="283">
        <v>35</v>
      </c>
    </row>
    <row r="697" spans="1:22" ht="26.4" x14ac:dyDescent="0.25">
      <c r="A697" s="8"/>
      <c r="B697" s="9" t="s">
        <v>573</v>
      </c>
      <c r="C697" s="10" t="s">
        <v>12</v>
      </c>
      <c r="D697" s="9" t="s">
        <v>676</v>
      </c>
      <c r="E697" s="37" t="s">
        <v>665</v>
      </c>
      <c r="F697" s="37" t="s">
        <v>665</v>
      </c>
      <c r="I697" s="90" t="s">
        <v>665</v>
      </c>
      <c r="J697" s="129" t="s">
        <v>665</v>
      </c>
      <c r="K697" s="91"/>
      <c r="L697" s="90"/>
      <c r="M697" s="129"/>
      <c r="N697" s="91"/>
      <c r="P697" s="172">
        <v>684</v>
      </c>
      <c r="Q697" s="173">
        <v>773</v>
      </c>
      <c r="R697" s="281">
        <v>1457</v>
      </c>
      <c r="T697" s="324">
        <v>684</v>
      </c>
      <c r="U697" s="325">
        <v>773</v>
      </c>
      <c r="V697" s="281">
        <v>1457</v>
      </c>
    </row>
    <row r="698" spans="1:22" x14ac:dyDescent="0.25">
      <c r="A698" s="8"/>
      <c r="B698" s="9" t="s">
        <v>64</v>
      </c>
      <c r="C698" s="10"/>
      <c r="D698" s="9"/>
      <c r="E698" s="11"/>
      <c r="F698" s="12"/>
      <c r="I698" s="94"/>
      <c r="J698" s="131"/>
      <c r="K698" s="95"/>
      <c r="L698" s="94"/>
      <c r="M698" s="131"/>
      <c r="N698" s="95"/>
      <c r="P698" s="94"/>
      <c r="Q698" s="131"/>
      <c r="R698" s="95"/>
      <c r="T698" s="94"/>
      <c r="U698" s="131"/>
      <c r="V698" s="95"/>
    </row>
    <row r="699" spans="1:22" x14ac:dyDescent="0.25">
      <c r="A699" s="8"/>
      <c r="B699" s="13" t="s">
        <v>574</v>
      </c>
      <c r="C699" s="10" t="s">
        <v>12</v>
      </c>
      <c r="D699" s="9" t="s">
        <v>676</v>
      </c>
      <c r="E699" s="7">
        <v>10</v>
      </c>
      <c r="F699" s="15">
        <v>2</v>
      </c>
      <c r="I699" s="90" t="s">
        <v>665</v>
      </c>
      <c r="J699" s="129" t="s">
        <v>665</v>
      </c>
      <c r="K699" s="91"/>
      <c r="L699" s="90"/>
      <c r="M699" s="129"/>
      <c r="N699" s="91"/>
      <c r="P699" s="90"/>
      <c r="Q699" s="129"/>
      <c r="R699" s="91"/>
      <c r="T699" s="90"/>
      <c r="U699" s="129"/>
      <c r="V699" s="91"/>
    </row>
    <row r="700" spans="1:22" x14ac:dyDescent="0.25">
      <c r="A700" s="8"/>
      <c r="B700" s="13" t="s">
        <v>575</v>
      </c>
      <c r="C700" s="10" t="s">
        <v>12</v>
      </c>
      <c r="D700" s="9" t="s">
        <v>676</v>
      </c>
      <c r="E700" s="15" t="s">
        <v>68</v>
      </c>
      <c r="F700" s="15">
        <v>1</v>
      </c>
      <c r="I700" s="90" t="s">
        <v>665</v>
      </c>
      <c r="J700" s="129" t="s">
        <v>665</v>
      </c>
      <c r="K700" s="91"/>
      <c r="L700" s="90"/>
      <c r="M700" s="129"/>
      <c r="N700" s="91"/>
      <c r="P700" s="90"/>
      <c r="Q700" s="129"/>
      <c r="R700" s="91"/>
      <c r="T700" s="90"/>
      <c r="U700" s="129"/>
      <c r="V700" s="91"/>
    </row>
    <row r="701" spans="1:22" ht="26.4" x14ac:dyDescent="0.25">
      <c r="A701" s="8"/>
      <c r="B701" s="9" t="s">
        <v>576</v>
      </c>
      <c r="C701" s="10" t="s">
        <v>464</v>
      </c>
      <c r="D701" s="9" t="s">
        <v>676</v>
      </c>
      <c r="E701" s="37">
        <v>0</v>
      </c>
      <c r="F701" s="37">
        <v>0</v>
      </c>
      <c r="I701" s="90" t="s">
        <v>665</v>
      </c>
      <c r="J701" s="129" t="s">
        <v>665</v>
      </c>
      <c r="K701" s="91"/>
      <c r="L701" s="90">
        <v>0</v>
      </c>
      <c r="M701" s="129">
        <v>0</v>
      </c>
      <c r="N701" s="91">
        <v>0</v>
      </c>
      <c r="P701" s="90"/>
      <c r="Q701" s="129"/>
      <c r="R701" s="91"/>
      <c r="T701" s="90"/>
      <c r="U701" s="129"/>
      <c r="V701" s="91"/>
    </row>
    <row r="702" spans="1:22" ht="39.6" x14ac:dyDescent="0.25">
      <c r="A702" s="8"/>
      <c r="B702" s="9" t="s">
        <v>577</v>
      </c>
      <c r="C702" s="10" t="s">
        <v>464</v>
      </c>
      <c r="D702" s="9" t="s">
        <v>676</v>
      </c>
      <c r="E702" s="37" t="s">
        <v>665</v>
      </c>
      <c r="F702" s="37" t="s">
        <v>665</v>
      </c>
      <c r="I702" s="90" t="s">
        <v>665</v>
      </c>
      <c r="J702" s="129" t="s">
        <v>665</v>
      </c>
      <c r="K702" s="91"/>
      <c r="L702" s="90"/>
      <c r="M702" s="129"/>
      <c r="N702" s="91"/>
      <c r="P702" s="90"/>
      <c r="Q702" s="129"/>
      <c r="R702" s="91"/>
      <c r="T702" s="90"/>
      <c r="U702" s="129"/>
      <c r="V702" s="91"/>
    </row>
    <row r="703" spans="1:22" ht="39.6" x14ac:dyDescent="0.25">
      <c r="A703" s="8"/>
      <c r="B703" s="9" t="s">
        <v>578</v>
      </c>
      <c r="C703" s="10" t="s">
        <v>12</v>
      </c>
      <c r="D703" s="9" t="s">
        <v>676</v>
      </c>
      <c r="E703" s="37" t="s">
        <v>665</v>
      </c>
      <c r="F703" s="37" t="s">
        <v>665</v>
      </c>
      <c r="I703" s="90" t="s">
        <v>665</v>
      </c>
      <c r="J703" s="129" t="s">
        <v>665</v>
      </c>
      <c r="K703" s="91"/>
      <c r="L703" s="90"/>
      <c r="M703" s="129"/>
      <c r="N703" s="91"/>
      <c r="P703" s="90"/>
      <c r="Q703" s="129"/>
      <c r="R703" s="91"/>
      <c r="T703" s="90"/>
      <c r="U703" s="129"/>
      <c r="V703" s="91"/>
    </row>
    <row r="704" spans="1:22" x14ac:dyDescent="0.25">
      <c r="A704" s="19" t="s">
        <v>579</v>
      </c>
      <c r="B704" s="14"/>
      <c r="C704" s="14"/>
      <c r="D704" s="14"/>
      <c r="E704" s="14"/>
      <c r="F704" s="14"/>
      <c r="I704" s="86"/>
      <c r="J704" s="127"/>
      <c r="K704" s="87"/>
      <c r="L704" s="86"/>
      <c r="M704" s="127"/>
      <c r="N704" s="87"/>
      <c r="P704" s="86"/>
      <c r="Q704" s="127"/>
      <c r="R704" s="87"/>
      <c r="T704" s="86"/>
      <c r="U704" s="127"/>
      <c r="V704" s="87"/>
    </row>
    <row r="705" spans="1:22" ht="26.4" x14ac:dyDescent="0.25">
      <c r="A705" s="8"/>
      <c r="B705" s="9" t="s">
        <v>580</v>
      </c>
      <c r="C705" s="10" t="s">
        <v>12</v>
      </c>
      <c r="D705" s="18" t="s">
        <v>674</v>
      </c>
      <c r="E705" s="7">
        <v>4</v>
      </c>
      <c r="F705" s="15">
        <v>6</v>
      </c>
      <c r="I705" s="92">
        <v>3</v>
      </c>
      <c r="J705" s="130" t="s">
        <v>665</v>
      </c>
      <c r="K705" s="171"/>
      <c r="L705" s="92"/>
      <c r="M705" s="130"/>
      <c r="N705" s="171">
        <v>6</v>
      </c>
      <c r="O705" s="168"/>
      <c r="P705" s="182"/>
      <c r="Q705" s="183">
        <v>13</v>
      </c>
      <c r="R705" s="281">
        <v>6</v>
      </c>
      <c r="T705" s="182"/>
      <c r="U705" s="183"/>
      <c r="V705" s="281"/>
    </row>
    <row r="706" spans="1:22" ht="26.4" x14ac:dyDescent="0.25">
      <c r="A706" s="8"/>
      <c r="B706" s="9" t="s">
        <v>581</v>
      </c>
      <c r="C706" s="10" t="s">
        <v>582</v>
      </c>
      <c r="D706" s="18" t="s">
        <v>674</v>
      </c>
      <c r="E706" s="7">
        <v>13.69</v>
      </c>
      <c r="F706" s="15">
        <v>4.34</v>
      </c>
      <c r="I706" s="90" t="s">
        <v>665</v>
      </c>
      <c r="J706" s="129" t="s">
        <v>665</v>
      </c>
      <c r="K706" s="171"/>
      <c r="L706" s="90"/>
      <c r="M706" s="129"/>
      <c r="N706" s="171">
        <v>4.34</v>
      </c>
      <c r="O706" s="168"/>
      <c r="P706" s="172"/>
      <c r="Q706" s="173"/>
      <c r="R706" s="281">
        <v>4.34</v>
      </c>
      <c r="T706" s="172"/>
      <c r="U706" s="173"/>
      <c r="V706" s="281"/>
    </row>
    <row r="707" spans="1:22" ht="26.4" x14ac:dyDescent="0.25">
      <c r="A707" s="8"/>
      <c r="B707" s="13" t="s">
        <v>583</v>
      </c>
      <c r="C707" s="10" t="s">
        <v>582</v>
      </c>
      <c r="D707" s="18" t="s">
        <v>674</v>
      </c>
      <c r="E707" s="7">
        <v>3.5</v>
      </c>
      <c r="F707" s="37" t="s">
        <v>665</v>
      </c>
      <c r="I707" s="92">
        <v>3.5</v>
      </c>
      <c r="J707" s="130" t="s">
        <v>665</v>
      </c>
      <c r="K707" s="171"/>
      <c r="L707" s="92"/>
      <c r="M707" s="130"/>
      <c r="N707" s="171"/>
      <c r="O707" s="168"/>
      <c r="P707" s="182"/>
      <c r="Q707" s="183"/>
      <c r="R707" s="281"/>
      <c r="T707" s="182"/>
      <c r="U707" s="183"/>
      <c r="V707" s="281"/>
    </row>
    <row r="708" spans="1:22" ht="26.4" x14ac:dyDescent="0.25">
      <c r="A708" s="8"/>
      <c r="B708" s="13" t="s">
        <v>584</v>
      </c>
      <c r="C708" s="10" t="s">
        <v>582</v>
      </c>
      <c r="D708" s="18" t="s">
        <v>674</v>
      </c>
      <c r="E708" s="37" t="s">
        <v>665</v>
      </c>
      <c r="F708" s="37" t="s">
        <v>665</v>
      </c>
      <c r="I708" s="90" t="s">
        <v>665</v>
      </c>
      <c r="J708" s="129" t="s">
        <v>665</v>
      </c>
      <c r="K708" s="171"/>
      <c r="L708" s="90"/>
      <c r="M708" s="129"/>
      <c r="N708" s="171"/>
      <c r="O708" s="168"/>
      <c r="P708" s="172"/>
      <c r="Q708" s="173"/>
      <c r="R708" s="281">
        <v>4.34</v>
      </c>
      <c r="T708" s="172"/>
      <c r="U708" s="173"/>
      <c r="V708" s="281"/>
    </row>
    <row r="709" spans="1:22" ht="26.4" x14ac:dyDescent="0.25">
      <c r="A709" s="8"/>
      <c r="B709" s="9" t="s">
        <v>585</v>
      </c>
      <c r="C709" s="10" t="s">
        <v>482</v>
      </c>
      <c r="D709" s="18" t="s">
        <v>674</v>
      </c>
      <c r="E709" s="17">
        <v>14407</v>
      </c>
      <c r="F709" s="20">
        <v>9650</v>
      </c>
      <c r="I709" s="90" t="s">
        <v>665</v>
      </c>
      <c r="J709" s="129" t="s">
        <v>665</v>
      </c>
      <c r="K709" s="171"/>
      <c r="L709" s="90"/>
      <c r="M709" s="129"/>
      <c r="N709" s="171"/>
      <c r="O709" s="168"/>
      <c r="P709" s="172"/>
      <c r="Q709" s="173"/>
      <c r="R709" s="281" t="s">
        <v>1008</v>
      </c>
      <c r="T709" s="172"/>
      <c r="U709" s="173"/>
      <c r="V709" s="281"/>
    </row>
    <row r="710" spans="1:22" ht="26.4" x14ac:dyDescent="0.25">
      <c r="A710" s="8"/>
      <c r="B710" s="13" t="s">
        <v>586</v>
      </c>
      <c r="C710" s="10" t="s">
        <v>482</v>
      </c>
      <c r="D710" s="18" t="s">
        <v>674</v>
      </c>
      <c r="E710" s="37" t="s">
        <v>665</v>
      </c>
      <c r="F710" s="37" t="s">
        <v>665</v>
      </c>
      <c r="I710" s="90" t="s">
        <v>665</v>
      </c>
      <c r="J710" s="129" t="s">
        <v>665</v>
      </c>
      <c r="K710" s="171"/>
      <c r="L710" s="90"/>
      <c r="M710" s="129"/>
      <c r="N710" s="171"/>
      <c r="O710" s="168"/>
      <c r="P710" s="172"/>
      <c r="Q710" s="173"/>
      <c r="R710" s="281"/>
      <c r="T710" s="172"/>
      <c r="U710" s="173"/>
      <c r="V710" s="281"/>
    </row>
    <row r="711" spans="1:22" ht="26.4" x14ac:dyDescent="0.25">
      <c r="A711" s="8"/>
      <c r="B711" s="9" t="s">
        <v>587</v>
      </c>
      <c r="C711" s="10"/>
      <c r="D711" s="18" t="s">
        <v>674</v>
      </c>
      <c r="E711" s="12" t="s">
        <v>654</v>
      </c>
      <c r="F711" s="12"/>
      <c r="I711" s="92" t="s">
        <v>654</v>
      </c>
      <c r="J711" s="130" t="s">
        <v>665</v>
      </c>
      <c r="K711" s="171"/>
      <c r="L711" s="92"/>
      <c r="M711" s="130"/>
      <c r="N711" s="171"/>
      <c r="O711" s="168"/>
      <c r="P711" s="182"/>
      <c r="Q711" s="183"/>
      <c r="R711" s="281" t="s">
        <v>1009</v>
      </c>
      <c r="T711" s="182"/>
      <c r="U711" s="183"/>
      <c r="V711" s="281"/>
    </row>
    <row r="712" spans="1:22" x14ac:dyDescent="0.25">
      <c r="A712" s="8"/>
      <c r="B712" s="13" t="s">
        <v>588</v>
      </c>
      <c r="C712" s="10" t="s">
        <v>20</v>
      </c>
      <c r="D712" s="9"/>
      <c r="E712" s="7">
        <v>1</v>
      </c>
      <c r="F712" s="15">
        <v>0</v>
      </c>
      <c r="I712" s="90" t="s">
        <v>665</v>
      </c>
      <c r="J712" s="129" t="s">
        <v>665</v>
      </c>
      <c r="K712" s="171"/>
      <c r="L712" s="90"/>
      <c r="M712" s="129"/>
      <c r="N712" s="171"/>
      <c r="O712" s="168"/>
      <c r="P712" s="172"/>
      <c r="Q712" s="173"/>
      <c r="R712" s="281"/>
      <c r="T712" s="324" t="s">
        <v>1160</v>
      </c>
      <c r="U712" s="325">
        <v>100</v>
      </c>
      <c r="V712" s="281"/>
    </row>
    <row r="713" spans="1:22" x14ac:dyDescent="0.25">
      <c r="A713" s="8"/>
      <c r="B713" s="13" t="s">
        <v>589</v>
      </c>
      <c r="C713" s="10" t="s">
        <v>20</v>
      </c>
      <c r="D713" s="9"/>
      <c r="E713" s="7">
        <v>99</v>
      </c>
      <c r="F713" s="15">
        <v>100</v>
      </c>
      <c r="I713" s="90" t="s">
        <v>665</v>
      </c>
      <c r="J713" s="129" t="s">
        <v>665</v>
      </c>
      <c r="K713" s="171"/>
      <c r="L713" s="90"/>
      <c r="M713" s="129"/>
      <c r="N713" s="171"/>
      <c r="O713" s="168"/>
      <c r="P713" s="172"/>
      <c r="Q713" s="173"/>
      <c r="R713" s="281">
        <v>100</v>
      </c>
      <c r="T713" s="324">
        <v>10</v>
      </c>
      <c r="U713" s="325"/>
      <c r="V713" s="281"/>
    </row>
    <row r="714" spans="1:22" ht="26.4" x14ac:dyDescent="0.25">
      <c r="A714" s="8"/>
      <c r="B714" s="9" t="s">
        <v>590</v>
      </c>
      <c r="C714" s="10" t="s">
        <v>482</v>
      </c>
      <c r="D714" s="18" t="s">
        <v>674</v>
      </c>
      <c r="E714" s="37" t="s">
        <v>665</v>
      </c>
      <c r="F714" s="37" t="s">
        <v>665</v>
      </c>
      <c r="I714" s="90" t="s">
        <v>665</v>
      </c>
      <c r="J714" s="129" t="s">
        <v>665</v>
      </c>
      <c r="K714" s="171"/>
      <c r="L714" s="90"/>
      <c r="M714" s="129"/>
      <c r="N714" s="171"/>
      <c r="O714" s="168"/>
      <c r="P714" s="172"/>
      <c r="Q714" s="173"/>
      <c r="R714" s="281" t="s">
        <v>1010</v>
      </c>
      <c r="T714" s="172"/>
      <c r="U714" s="173"/>
      <c r="V714" s="281"/>
    </row>
    <row r="715" spans="1:22" ht="26.4" x14ac:dyDescent="0.25">
      <c r="A715" s="8"/>
      <c r="B715" s="9" t="s">
        <v>591</v>
      </c>
      <c r="C715" s="10" t="s">
        <v>20</v>
      </c>
      <c r="D715" s="18" t="s">
        <v>674</v>
      </c>
      <c r="E715" s="15" t="s">
        <v>592</v>
      </c>
      <c r="F715" s="15">
        <v>90</v>
      </c>
      <c r="I715" s="92" t="s">
        <v>592</v>
      </c>
      <c r="J715" s="130" t="s">
        <v>665</v>
      </c>
      <c r="K715" s="171"/>
      <c r="L715" s="92"/>
      <c r="M715" s="130"/>
      <c r="N715" s="171"/>
      <c r="O715" s="168"/>
      <c r="P715" s="182"/>
      <c r="Q715" s="183"/>
      <c r="R715" s="282">
        <v>0.84</v>
      </c>
      <c r="T715" s="182"/>
      <c r="U715" s="183"/>
      <c r="V715" s="282"/>
    </row>
    <row r="716" spans="1:22" ht="26.4" x14ac:dyDescent="0.25">
      <c r="A716" s="8"/>
      <c r="B716" s="9" t="s">
        <v>593</v>
      </c>
      <c r="C716" s="10" t="s">
        <v>9</v>
      </c>
      <c r="D716" s="18" t="s">
        <v>674</v>
      </c>
      <c r="E716" s="15">
        <v>5.7430000000000003</v>
      </c>
      <c r="F716" s="15" t="s">
        <v>594</v>
      </c>
      <c r="I716" s="92">
        <v>5.7430000000000003</v>
      </c>
      <c r="J716" s="130" t="s">
        <v>665</v>
      </c>
      <c r="K716" s="171"/>
      <c r="L716" s="92"/>
      <c r="M716" s="130"/>
      <c r="N716" s="171"/>
      <c r="O716" s="168"/>
      <c r="P716" s="182"/>
      <c r="Q716" s="183" t="s">
        <v>1011</v>
      </c>
      <c r="R716" s="281"/>
      <c r="T716" s="182"/>
      <c r="U716" s="183"/>
      <c r="V716" s="281">
        <v>2.2000000000000002</v>
      </c>
    </row>
    <row r="717" spans="1:22" ht="26.4" x14ac:dyDescent="0.25">
      <c r="A717" s="8"/>
      <c r="B717" s="9" t="s">
        <v>595</v>
      </c>
      <c r="C717" s="10" t="s">
        <v>20</v>
      </c>
      <c r="D717" s="18" t="s">
        <v>674</v>
      </c>
      <c r="E717" s="15" t="s">
        <v>596</v>
      </c>
      <c r="F717" s="15">
        <v>17</v>
      </c>
      <c r="I717" s="104" t="s">
        <v>1091</v>
      </c>
      <c r="J717" s="137" t="s">
        <v>665</v>
      </c>
      <c r="K717" s="171"/>
      <c r="L717" s="104"/>
      <c r="M717" s="137"/>
      <c r="N717" s="171"/>
      <c r="O717" s="168"/>
      <c r="P717" s="187"/>
      <c r="Q717" s="188"/>
      <c r="R717" s="282">
        <v>0.16</v>
      </c>
      <c r="T717" s="187"/>
      <c r="U717" s="188"/>
      <c r="V717" s="282"/>
    </row>
    <row r="718" spans="1:22" ht="26.4" x14ac:dyDescent="0.25">
      <c r="A718" s="8"/>
      <c r="B718" s="9" t="s">
        <v>597</v>
      </c>
      <c r="C718" s="10" t="s">
        <v>598</v>
      </c>
      <c r="D718" s="18" t="s">
        <v>674</v>
      </c>
      <c r="E718" s="15">
        <v>59.06</v>
      </c>
      <c r="F718" s="15">
        <v>60.74</v>
      </c>
      <c r="I718" s="104" t="s">
        <v>1092</v>
      </c>
      <c r="J718" s="137" t="s">
        <v>665</v>
      </c>
      <c r="K718" s="171"/>
      <c r="L718" s="104"/>
      <c r="M718" s="137"/>
      <c r="N718" s="171"/>
      <c r="O718" s="168"/>
      <c r="P718" s="187"/>
      <c r="Q718" s="188"/>
      <c r="R718" s="281"/>
      <c r="T718" s="336">
        <v>120.02</v>
      </c>
      <c r="U718" s="188"/>
      <c r="V718" s="281"/>
    </row>
    <row r="719" spans="1:22" ht="26.4" x14ac:dyDescent="0.25">
      <c r="A719" s="8"/>
      <c r="B719" s="9" t="s">
        <v>599</v>
      </c>
      <c r="C719" s="10" t="s">
        <v>600</v>
      </c>
      <c r="D719" s="18" t="s">
        <v>674</v>
      </c>
      <c r="E719" s="7">
        <v>2910</v>
      </c>
      <c r="F719" s="15">
        <v>1949</v>
      </c>
      <c r="I719" s="90" t="s">
        <v>665</v>
      </c>
      <c r="J719" s="129" t="s">
        <v>665</v>
      </c>
      <c r="K719" s="171"/>
      <c r="L719" s="90"/>
      <c r="M719" s="129"/>
      <c r="N719" s="171">
        <v>2187.9</v>
      </c>
      <c r="O719" s="168"/>
      <c r="P719" s="172"/>
      <c r="Q719" s="173"/>
      <c r="R719" s="281">
        <v>2143.6</v>
      </c>
      <c r="T719" s="172"/>
      <c r="U719" s="173"/>
      <c r="V719" s="281"/>
    </row>
    <row r="720" spans="1:22" ht="26.4" x14ac:dyDescent="0.25">
      <c r="A720" s="8"/>
      <c r="B720" s="9" t="s">
        <v>601</v>
      </c>
      <c r="C720" s="10" t="s">
        <v>123</v>
      </c>
      <c r="D720" s="18" t="s">
        <v>674</v>
      </c>
      <c r="E720" s="37" t="s">
        <v>665</v>
      </c>
      <c r="F720" s="37" t="s">
        <v>665</v>
      </c>
      <c r="I720" s="105">
        <v>1</v>
      </c>
      <c r="J720" s="138" t="s">
        <v>665</v>
      </c>
      <c r="K720" s="171"/>
      <c r="L720" s="105"/>
      <c r="M720" s="138"/>
      <c r="N720" s="171"/>
      <c r="O720" s="168"/>
      <c r="P720" s="189"/>
      <c r="Q720" s="190"/>
      <c r="R720" s="280"/>
      <c r="T720" s="189"/>
      <c r="U720" s="190"/>
      <c r="V720" s="280"/>
    </row>
    <row r="721" spans="1:22" ht="26.4" x14ac:dyDescent="0.25">
      <c r="A721" s="8"/>
      <c r="B721" s="9" t="s">
        <v>602</v>
      </c>
      <c r="C721" s="10" t="s">
        <v>482</v>
      </c>
      <c r="D721" s="18" t="s">
        <v>674</v>
      </c>
      <c r="E721" s="17">
        <v>14407</v>
      </c>
      <c r="F721" s="20">
        <v>9650</v>
      </c>
      <c r="I721" s="105">
        <v>0</v>
      </c>
      <c r="J721" s="138" t="s">
        <v>665</v>
      </c>
      <c r="K721" s="171"/>
      <c r="L721" s="105"/>
      <c r="M721" s="138"/>
      <c r="N721" s="171"/>
      <c r="O721" s="168"/>
      <c r="P721" s="189"/>
      <c r="Q721" s="190"/>
      <c r="R721" s="280"/>
      <c r="T721" s="189"/>
      <c r="U721" s="190"/>
      <c r="V721" s="280"/>
    </row>
    <row r="722" spans="1:22" ht="26.4" x14ac:dyDescent="0.25">
      <c r="A722" s="8"/>
      <c r="B722" s="13" t="s">
        <v>586</v>
      </c>
      <c r="C722" s="10" t="s">
        <v>482</v>
      </c>
      <c r="D722" s="18" t="s">
        <v>674</v>
      </c>
      <c r="E722" s="37" t="s">
        <v>665</v>
      </c>
      <c r="F722" s="37" t="s">
        <v>665</v>
      </c>
      <c r="I722" s="105">
        <v>0</v>
      </c>
      <c r="J722" s="138" t="s">
        <v>665</v>
      </c>
      <c r="K722" s="91"/>
      <c r="L722" s="105"/>
      <c r="M722" s="138"/>
      <c r="N722" s="91"/>
      <c r="P722" s="105"/>
      <c r="Q722" s="138"/>
      <c r="R722" s="147"/>
      <c r="T722" s="105"/>
      <c r="U722" s="138"/>
      <c r="V722" s="147"/>
    </row>
  </sheetData>
  <mergeCells count="71">
    <mergeCell ref="W203:W204"/>
    <mergeCell ref="T6:W6"/>
    <mergeCell ref="W94:W97"/>
    <mergeCell ref="W98:W99"/>
    <mergeCell ref="V186:V187"/>
    <mergeCell ref="W186:W187"/>
    <mergeCell ref="I6:K6"/>
    <mergeCell ref="A345:H345"/>
    <mergeCell ref="A371:H371"/>
    <mergeCell ref="A381:H381"/>
    <mergeCell ref="A390:H390"/>
    <mergeCell ref="A234:H234"/>
    <mergeCell ref="A257:H257"/>
    <mergeCell ref="A278:H278"/>
    <mergeCell ref="A323:H323"/>
    <mergeCell ref="G186:G187"/>
    <mergeCell ref="H186:H187"/>
    <mergeCell ref="A203:A204"/>
    <mergeCell ref="B203:B204"/>
    <mergeCell ref="C203:C204"/>
    <mergeCell ref="D203:D204"/>
    <mergeCell ref="F203:F204"/>
    <mergeCell ref="G203:G204"/>
    <mergeCell ref="H203:H204"/>
    <mergeCell ref="A186:A187"/>
    <mergeCell ref="B186:B187"/>
    <mergeCell ref="C186:C187"/>
    <mergeCell ref="D186:D187"/>
    <mergeCell ref="F186:F187"/>
    <mergeCell ref="A107:H107"/>
    <mergeCell ref="A128:H128"/>
    <mergeCell ref="A136:H136"/>
    <mergeCell ref="A157:H157"/>
    <mergeCell ref="G94:G97"/>
    <mergeCell ref="A98:A99"/>
    <mergeCell ref="B98:B99"/>
    <mergeCell ref="C98:C99"/>
    <mergeCell ref="D98:D99"/>
    <mergeCell ref="E98:E99"/>
    <mergeCell ref="F98:F99"/>
    <mergeCell ref="G98:G99"/>
    <mergeCell ref="H98:H99"/>
    <mergeCell ref="D94:D97"/>
    <mergeCell ref="A94:A97"/>
    <mergeCell ref="A6:A7"/>
    <mergeCell ref="B6:B7"/>
    <mergeCell ref="C6:C7"/>
    <mergeCell ref="D6:D7"/>
    <mergeCell ref="E6:G6"/>
    <mergeCell ref="F504:F505"/>
    <mergeCell ref="O203:O204"/>
    <mergeCell ref="L6:O6"/>
    <mergeCell ref="O94:O97"/>
    <mergeCell ref="O98:O99"/>
    <mergeCell ref="N186:N187"/>
    <mergeCell ref="O186:O187"/>
    <mergeCell ref="A8:H8"/>
    <mergeCell ref="A28:H28"/>
    <mergeCell ref="A37:H37"/>
    <mergeCell ref="A78:H78"/>
    <mergeCell ref="H94:H97"/>
    <mergeCell ref="B94:B97"/>
    <mergeCell ref="E94:E97"/>
    <mergeCell ref="C94:C97"/>
    <mergeCell ref="H6:H7"/>
    <mergeCell ref="S203:S204"/>
    <mergeCell ref="P6:S6"/>
    <mergeCell ref="S94:S97"/>
    <mergeCell ref="S98:S99"/>
    <mergeCell ref="R186:R187"/>
    <mergeCell ref="S186:S187"/>
  </mergeCells>
  <hyperlinks>
    <hyperlink ref="D538" r:id="rId1" xr:uid="{A969367C-37D1-41E1-8DBE-5EBD8B784A51}"/>
  </hyperlinks>
  <pageMargins left="0.70866141732283472" right="0.70866141732283472" top="0.74803149606299213" bottom="0.74803149606299213" header="0.31496062992125984" footer="0.31496062992125984"/>
  <pageSetup paperSize="9" scale="50" orientation="portrait" r:id="rId2"/>
  <ignoredErrors>
    <ignoredError sqref="S384" formulaRange="1"/>
  </ignoredError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3</vt:i4>
      </vt:variant>
    </vt:vector>
  </HeadingPairs>
  <TitlesOfParts>
    <vt:vector size="4" baseType="lpstr">
      <vt:lpstr>Lapa1</vt:lpstr>
      <vt:lpstr>Lapa1!_Hlk63851327</vt:lpstr>
      <vt:lpstr>Lapa1!Drukas_apgabals</vt:lpstr>
      <vt:lpstr>Lapa1!Drukāt_virsrakstus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Pērkone</dc:creator>
  <cp:lastModifiedBy>Inga Pērkone</cp:lastModifiedBy>
  <cp:lastPrinted>2025-03-18T16:35:13Z</cp:lastPrinted>
  <dcterms:created xsi:type="dcterms:W3CDTF">2022-02-08T17:46:49Z</dcterms:created>
  <dcterms:modified xsi:type="dcterms:W3CDTF">2025-03-18T16:35:19Z</dcterms:modified>
</cp:coreProperties>
</file>