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730"/>
  <workbookPr/>
  <mc:AlternateContent xmlns:mc="http://schemas.openxmlformats.org/markup-compatibility/2006">
    <mc:Choice Requires="x15">
      <x15ac:absPath xmlns:x15ac="http://schemas.microsoft.com/office/spreadsheetml/2010/11/ac" url="C:\Users\jevgenija\Desktop\"/>
    </mc:Choice>
  </mc:AlternateContent>
  <bookViews>
    <workbookView xWindow="0" yWindow="0" windowWidth="21570" windowHeight="7965"/>
  </bookViews>
  <sheets>
    <sheet name="Lapa2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3" i="2" l="1"/>
  <c r="M33" i="2"/>
  <c r="J33" i="2"/>
  <c r="D29" i="2"/>
  <c r="D28" i="2"/>
  <c r="D25" i="2"/>
  <c r="D24" i="2"/>
  <c r="D23" i="2"/>
  <c r="D22" i="2"/>
  <c r="D20" i="2"/>
  <c r="D19" i="2"/>
  <c r="N33" i="2"/>
  <c r="K33" i="2"/>
  <c r="O33" i="2" l="1"/>
  <c r="K24" i="2"/>
  <c r="J24" i="2"/>
  <c r="M24" i="2"/>
  <c r="N24" i="2"/>
  <c r="M20" i="2"/>
  <c r="N31" i="2"/>
  <c r="M31" i="2"/>
  <c r="K31" i="2"/>
  <c r="G31" i="2"/>
  <c r="L31" i="2" s="1"/>
  <c r="O31" i="2" s="1"/>
  <c r="N29" i="2"/>
  <c r="M29" i="2"/>
  <c r="L29" i="2"/>
  <c r="K29" i="2"/>
  <c r="J29" i="2"/>
  <c r="G28" i="2"/>
  <c r="I28" i="2" s="1"/>
  <c r="M28" i="2"/>
  <c r="M27" i="2"/>
  <c r="K27" i="2"/>
  <c r="G27" i="2"/>
  <c r="M26" i="2"/>
  <c r="K26" i="2"/>
  <c r="G26" i="2"/>
  <c r="N25" i="2"/>
  <c r="M25" i="2"/>
  <c r="K25" i="2"/>
  <c r="G25" i="2"/>
  <c r="J25" i="2" s="1"/>
  <c r="N23" i="2"/>
  <c r="M23" i="2"/>
  <c r="K23" i="2"/>
  <c r="G23" i="2"/>
  <c r="J23" i="2" s="1"/>
  <c r="N22" i="2"/>
  <c r="M22" i="2"/>
  <c r="K22" i="2"/>
  <c r="G22" i="2"/>
  <c r="J22" i="2" s="1"/>
  <c r="N20" i="2"/>
  <c r="G20" i="2"/>
  <c r="J20" i="2" s="1"/>
  <c r="N19" i="2"/>
  <c r="M19" i="2"/>
  <c r="K19" i="2"/>
  <c r="G19" i="2"/>
  <c r="J19" i="2" s="1"/>
  <c r="N16" i="2"/>
  <c r="M16" i="2"/>
  <c r="K16" i="2"/>
  <c r="G16" i="2"/>
  <c r="L16" i="2" s="1"/>
  <c r="M15" i="2"/>
  <c r="K15" i="2"/>
  <c r="G15" i="2"/>
  <c r="I15" i="2" s="1"/>
  <c r="N15" i="2" s="1"/>
  <c r="N14" i="2"/>
  <c r="M14" i="2"/>
  <c r="K14" i="2"/>
  <c r="G14" i="2"/>
  <c r="J14" i="2" s="1"/>
  <c r="N13" i="2"/>
  <c r="M13" i="2"/>
  <c r="K13" i="2"/>
  <c r="G13" i="2"/>
  <c r="J13" i="2" s="1"/>
  <c r="M12" i="2"/>
  <c r="K12" i="2"/>
  <c r="G12" i="2"/>
  <c r="I12" i="2" s="1"/>
  <c r="N11" i="2"/>
  <c r="M11" i="2"/>
  <c r="K11" i="2"/>
  <c r="G11" i="2"/>
  <c r="J11" i="2" s="1"/>
  <c r="M35" i="2" l="1"/>
  <c r="O16" i="2"/>
  <c r="L22" i="2"/>
  <c r="O22" i="2" s="1"/>
  <c r="L20" i="2"/>
  <c r="O20" i="2" s="1"/>
  <c r="L24" i="2"/>
  <c r="O24" i="2" s="1"/>
  <c r="L14" i="2"/>
  <c r="O14" i="2" s="1"/>
  <c r="L23" i="2"/>
  <c r="O23" i="2" s="1"/>
  <c r="K20" i="2"/>
  <c r="K35" i="2" s="1"/>
  <c r="L25" i="2"/>
  <c r="O25" i="2" s="1"/>
  <c r="L13" i="2"/>
  <c r="O13" i="2" s="1"/>
  <c r="L19" i="2"/>
  <c r="O19" i="2" s="1"/>
  <c r="O29" i="2"/>
  <c r="N12" i="2"/>
  <c r="N35" i="2" s="1"/>
  <c r="J12" i="2"/>
  <c r="N28" i="2"/>
  <c r="J28" i="2"/>
  <c r="M37" i="2"/>
  <c r="L15" i="2"/>
  <c r="O15" i="2" s="1"/>
  <c r="O11" i="2"/>
  <c r="K28" i="2"/>
  <c r="L12" i="2"/>
  <c r="L35" i="2" s="1"/>
  <c r="J15" i="2"/>
  <c r="I26" i="2"/>
  <c r="N26" i="2" s="1"/>
  <c r="I27" i="2"/>
  <c r="N27" i="2" s="1"/>
  <c r="L28" i="2"/>
  <c r="J16" i="2"/>
  <c r="L26" i="2"/>
  <c r="L27" i="2"/>
  <c r="O27" i="2" s="1"/>
  <c r="J31" i="2"/>
  <c r="O26" i="2" l="1"/>
  <c r="M38" i="2"/>
  <c r="O38" i="2" s="1"/>
  <c r="K37" i="2"/>
  <c r="O28" i="2"/>
  <c r="N37" i="2"/>
  <c r="N39" i="2" s="1"/>
  <c r="L37" i="2"/>
  <c r="L39" i="2" s="1"/>
  <c r="O43" i="2" s="1"/>
  <c r="O12" i="2"/>
  <c r="O34" i="2" s="1"/>
  <c r="J27" i="2"/>
  <c r="J26" i="2"/>
  <c r="M39" i="2" l="1"/>
  <c r="O35" i="2"/>
  <c r="O37" i="2" s="1"/>
  <c r="O39" i="2" s="1"/>
  <c r="O42" i="2" l="1"/>
  <c r="O40" i="2"/>
  <c r="O41" i="2" s="1"/>
  <c r="O44" i="2" l="1"/>
  <c r="O45" i="2" s="1"/>
  <c r="O46" i="2" s="1"/>
  <c r="N5" i="2" s="1"/>
</calcChain>
</file>

<file path=xl/sharedStrings.xml><?xml version="1.0" encoding="utf-8"?>
<sst xmlns="http://schemas.openxmlformats.org/spreadsheetml/2006/main" count="98" uniqueCount="82">
  <si>
    <t>Ietve, veloceļš</t>
  </si>
  <si>
    <t>Zemes klātnes ierakuma būvniecība</t>
  </si>
  <si>
    <r>
      <t>m</t>
    </r>
    <r>
      <rPr>
        <vertAlign val="superscript"/>
        <sz val="9"/>
        <rFont val="Arial"/>
        <family val="2"/>
      </rPr>
      <t>3</t>
    </r>
  </si>
  <si>
    <t>Būves nosaukums:</t>
  </si>
  <si>
    <t>Objekta nosaukums:</t>
  </si>
  <si>
    <t>Objekta adrese:</t>
  </si>
  <si>
    <t>Pasūtījuma Nr.</t>
  </si>
  <si>
    <t>Nr.p.k.</t>
  </si>
  <si>
    <t>Darba nosaukums</t>
  </si>
  <si>
    <t>Mērvienība</t>
  </si>
  <si>
    <t>Daudzums</t>
  </si>
  <si>
    <t>Vienības izmaksas</t>
  </si>
  <si>
    <t>Kopā uz visu apjomu</t>
  </si>
  <si>
    <t>Laika norma (c/h)</t>
  </si>
  <si>
    <t>Darba samaksas likme (euro/h)</t>
  </si>
  <si>
    <t>Darba alga (euro)</t>
  </si>
  <si>
    <t>Materiāli (euro)</t>
  </si>
  <si>
    <t>Mehānismi (euro)</t>
  </si>
  <si>
    <t>Kopā (euro)</t>
  </si>
  <si>
    <t>Darbietilpība (c/h)</t>
  </si>
  <si>
    <t>Summa (euro)</t>
  </si>
  <si>
    <t>DAŽĀDI DARBI DARBI</t>
  </si>
  <si>
    <t>Uzmērīšana un nospraušana</t>
  </si>
  <si>
    <t>m</t>
  </si>
  <si>
    <t>Krūmu zāģēšana ar celmu laušanu, aizvedot uz atbērtni</t>
  </si>
  <si>
    <r>
      <t>m</t>
    </r>
    <r>
      <rPr>
        <vertAlign val="superscript"/>
        <sz val="9"/>
        <rFont val="Arial"/>
        <family val="2"/>
      </rPr>
      <t>2</t>
    </r>
  </si>
  <si>
    <r>
      <t>m</t>
    </r>
    <r>
      <rPr>
        <vertAlign val="superscript"/>
        <sz val="9"/>
        <rFont val="Arial"/>
        <family val="2"/>
        <charset val="186"/>
      </rPr>
      <t>2</t>
    </r>
  </si>
  <si>
    <t>Esošā bruģa seguma demontāža</t>
  </si>
  <si>
    <t>Asfaltbetona savienojumu/izlīdzinošā frēzēšana, h=4cm</t>
  </si>
  <si>
    <t>ZEMES KLĀTNE</t>
  </si>
  <si>
    <t>Apzaļumošana (augsnes slānis 10cm biezumā apsēts ar zāliena sēklām)</t>
  </si>
  <si>
    <t>AR SAISTVIELĀM NESAISTĪTAS KONSTRUKTĪVĀS KĀRTAS</t>
  </si>
  <si>
    <t>Salizturīgās kārtas izbūve</t>
  </si>
  <si>
    <t>Šķembu izsiju izlīdzinošās kārtas izbūve, h=4 cm</t>
  </si>
  <si>
    <t>Minerālmateriālu maisījuma 0/45 pamata kārtas izbūve, h=15cm</t>
  </si>
  <si>
    <t>Betona vadlīnijas bruģa izbūve, virsma "līnijas", h=6 cm</t>
  </si>
  <si>
    <t>Betona vadlīnijas bruģa izbūve, virsma "pumpas", h=6 cm</t>
  </si>
  <si>
    <t>Betona bruģa seguma izbūve, h=6 cm</t>
  </si>
  <si>
    <t>Ar saistvielām saistītas konstruktīvās kārtas</t>
  </si>
  <si>
    <t>KOPĀ</t>
  </si>
  <si>
    <r>
      <t>Asfalta seguma nojaukšana pieslēgumos</t>
    </r>
    <r>
      <rPr>
        <sz val="9"/>
        <rFont val="Arial"/>
        <family val="2"/>
        <charset val="186"/>
      </rPr>
      <t xml:space="preserve"> h</t>
    </r>
    <r>
      <rPr>
        <vertAlign val="subscript"/>
        <sz val="9"/>
        <rFont val="Arial"/>
        <family val="2"/>
        <charset val="186"/>
      </rPr>
      <t>vid</t>
    </r>
    <r>
      <rPr>
        <sz val="9"/>
        <rFont val="Arial"/>
        <family val="2"/>
        <charset val="186"/>
      </rPr>
      <t>=5cm</t>
    </r>
  </si>
  <si>
    <t>PĀRBŪVES DARBI</t>
  </si>
  <si>
    <t>Projektēsana, autoruzraudzība, būvuzraudzība</t>
  </si>
  <si>
    <t>kompl.</t>
  </si>
  <si>
    <t>1.1</t>
  </si>
  <si>
    <t>1.2</t>
  </si>
  <si>
    <t>1.3</t>
  </si>
  <si>
    <t>1.4</t>
  </si>
  <si>
    <t>1.5</t>
  </si>
  <si>
    <t>1.6</t>
  </si>
  <si>
    <t>2.1</t>
  </si>
  <si>
    <t>3.1</t>
  </si>
  <si>
    <t>3.2</t>
  </si>
  <si>
    <t>3.3</t>
  </si>
  <si>
    <t>3.4</t>
  </si>
  <si>
    <t>3.5</t>
  </si>
  <si>
    <t>3.6</t>
  </si>
  <si>
    <t>2.2</t>
  </si>
  <si>
    <t>3.7</t>
  </si>
  <si>
    <t>Nomaļu  izbūve no grants-šķembu maisījuma 0/32s seguma izbūve, h=10cm</t>
  </si>
  <si>
    <r>
      <t>Karstā asfalta AC11</t>
    </r>
    <r>
      <rPr>
        <vertAlign val="subscript"/>
        <sz val="9"/>
        <rFont val="Arial"/>
        <family val="2"/>
      </rPr>
      <t>surf</t>
    </r>
    <r>
      <rPr>
        <sz val="9"/>
        <rFont val="Arial"/>
        <family val="2"/>
      </rPr>
      <t xml:space="preserve">  virskārtas izbūve, h=4cm</t>
    </r>
  </si>
  <si>
    <t>Tāmes tiešās izmaksas euro ar PVN</t>
  </si>
  <si>
    <t>Pavisam kopā:</t>
  </si>
  <si>
    <t>3.8</t>
  </si>
  <si>
    <t>Ietvju apmaļu izbūve</t>
  </si>
  <si>
    <t>t.m.</t>
  </si>
  <si>
    <t>Provizoriskā tāme sastādīta pēc 2017.gada tirgus cenām</t>
  </si>
  <si>
    <t>Kopā tiešās izmaksas:</t>
  </si>
  <si>
    <t>Materiālu, grunts apmaiņas un būvgružu transporta izdevumi 1%:</t>
  </si>
  <si>
    <t>Kopā:</t>
  </si>
  <si>
    <t>Virsizdevumi 3%:</t>
  </si>
  <si>
    <t>t.sk.darba aizsardzība 10%:</t>
  </si>
  <si>
    <t>Peļņa 5%:</t>
  </si>
  <si>
    <t>Darba devēja soc.nodoklis 23,59%:</t>
  </si>
  <si>
    <t>PVN 21%:</t>
  </si>
  <si>
    <t>Apgaismojuma izbūve</t>
  </si>
  <si>
    <t xml:space="preserve"> 5.1</t>
  </si>
  <si>
    <t>gab.</t>
  </si>
  <si>
    <t>Apgaismojuma elementu, stabu un kabeļu izbūve</t>
  </si>
  <si>
    <t>Provizoriskā tāme sastādīta: 2017.gada decembrī</t>
  </si>
  <si>
    <t>Gājēju celiņa izbūve no Lielstapriņu ielas gar A1 paralēlo ceļu līdz gājēju pārvadam, 1,5m platumā un 0,6km garumā, Ādaži</t>
  </si>
  <si>
    <t>Stapriņu ciems, Ādažu novads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</si>
</sst>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[$€-426]\ * #,##0.00_-;\-[$€-426]\ * #,##0.00_-;_-[$€-426]\ * &quot;-&quot;??_-;_-@_-"/>
  </numFmts>
  <fonts count="25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204"/>
    </font>
    <font>
      <sz val="10"/>
      <name val="Arial"/>
      <family val="2"/>
      <charset val="186"/>
    </font>
    <font>
      <i/>
      <u/>
      <sz val="10"/>
      <name val="Arial"/>
      <family val="2"/>
      <charset val="204"/>
    </font>
    <font>
      <sz val="10"/>
      <name val="Helv"/>
    </font>
    <font>
      <sz val="9"/>
      <name val="Arial"/>
      <family val="2"/>
    </font>
    <font>
      <sz val="10"/>
      <name val="Arial"/>
      <family val="2"/>
    </font>
    <font>
      <vertAlign val="superscript"/>
      <sz val="9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i/>
      <sz val="11"/>
      <name val="Arial"/>
      <family val="2"/>
      <charset val="186"/>
    </font>
    <font>
      <b/>
      <sz val="10"/>
      <name val="Arial"/>
      <family val="2"/>
      <charset val="204"/>
    </font>
    <font>
      <sz val="9"/>
      <name val="Arial"/>
      <family val="2"/>
      <charset val="186"/>
    </font>
    <font>
      <vertAlign val="subscript"/>
      <sz val="9"/>
      <name val="Arial"/>
      <family val="2"/>
      <charset val="186"/>
    </font>
    <font>
      <vertAlign val="superscript"/>
      <sz val="9"/>
      <name val="Arial"/>
      <family val="2"/>
      <charset val="186"/>
    </font>
    <font>
      <vertAlign val="subscript"/>
      <sz val="9"/>
      <name val="Arial"/>
      <family val="2"/>
    </font>
    <font>
      <b/>
      <sz val="10"/>
      <name val="Arial"/>
      <family val="2"/>
      <charset val="186"/>
    </font>
    <font>
      <b/>
      <i/>
      <sz val="10"/>
      <name val="Arial"/>
      <family val="2"/>
      <charset val="186"/>
    </font>
    <font>
      <sz val="10"/>
      <color theme="1"/>
      <name val="Arial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i/>
      <sz val="12"/>
      <name val="Times New Roman"/>
      <family val="1"/>
      <charset val="186"/>
    </font>
    <font>
      <b/>
      <sz val="12"/>
      <color indexed="1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9">
    <xf numFmtId="0" fontId="0" fillId="0" borderId="0"/>
    <xf numFmtId="9" fontId="1" fillId="0" borderId="0" applyFont="0" applyFill="0" applyBorder="0" applyAlignment="0" applyProtection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</cellStyleXfs>
  <cellXfs count="151">
    <xf numFmtId="0" fontId="0" fillId="0" borderId="0" xfId="0"/>
    <xf numFmtId="0" fontId="2" fillId="0" borderId="1" xfId="0" applyFont="1" applyFill="1" applyBorder="1" applyAlignment="1">
      <alignment horizontal="center" vertical="center" wrapText="1"/>
    </xf>
    <xf numFmtId="0" fontId="4" fillId="0" borderId="1" xfId="2" applyFont="1" applyFill="1" applyBorder="1" applyAlignment="1">
      <alignment horizontal="left" vertical="center" wrapText="1"/>
    </xf>
    <xf numFmtId="0" fontId="6" fillId="0" borderId="1" xfId="3" applyFont="1" applyFill="1" applyBorder="1" applyAlignment="1">
      <alignment horizontal="center" vertical="center"/>
    </xf>
    <xf numFmtId="1" fontId="6" fillId="0" borderId="1" xfId="4" applyNumberFormat="1" applyFont="1" applyFill="1" applyBorder="1" applyAlignment="1">
      <alignment horizontal="right" vertical="center"/>
    </xf>
    <xf numFmtId="0" fontId="2" fillId="0" borderId="2" xfId="0" applyFont="1" applyFill="1" applyBorder="1" applyAlignment="1">
      <alignment horizontal="right" vertical="center"/>
    </xf>
    <xf numFmtId="2" fontId="7" fillId="0" borderId="3" xfId="0" applyNumberFormat="1" applyFont="1" applyFill="1" applyBorder="1" applyAlignment="1">
      <alignment vertical="center"/>
    </xf>
    <xf numFmtId="2" fontId="7" fillId="0" borderId="2" xfId="0" applyNumberFormat="1" applyFont="1" applyFill="1" applyBorder="1" applyAlignment="1">
      <alignment vertical="center"/>
    </xf>
    <xf numFmtId="0" fontId="7" fillId="0" borderId="0" xfId="0" applyFont="1" applyFill="1" applyAlignment="1">
      <alignment vertical="center"/>
    </xf>
    <xf numFmtId="10" fontId="7" fillId="0" borderId="0" xfId="1" applyNumberFormat="1" applyFont="1" applyFill="1" applyAlignment="1">
      <alignment vertical="center"/>
    </xf>
    <xf numFmtId="0" fontId="6" fillId="0" borderId="1" xfId="3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right" vertical="center"/>
    </xf>
    <xf numFmtId="2" fontId="7" fillId="0" borderId="1" xfId="0" applyNumberFormat="1" applyFont="1" applyFill="1" applyBorder="1" applyAlignment="1">
      <alignment vertical="center"/>
    </xf>
    <xf numFmtId="2" fontId="0" fillId="0" borderId="1" xfId="0" applyNumberFormat="1" applyFont="1" applyFill="1" applyBorder="1" applyAlignment="1">
      <alignment vertical="center"/>
    </xf>
    <xf numFmtId="0" fontId="9" fillId="2" borderId="0" xfId="0" applyFont="1" applyFill="1" applyAlignment="1">
      <alignment horizontal="left" vertical="top"/>
    </xf>
    <xf numFmtId="0" fontId="7" fillId="2" borderId="0" xfId="0" applyFont="1" applyFill="1" applyAlignment="1">
      <alignment horizontal="center" vertical="top" wrapText="1"/>
    </xf>
    <xf numFmtId="0" fontId="9" fillId="0" borderId="0" xfId="0" applyFont="1" applyFill="1" applyAlignment="1">
      <alignment vertical="top"/>
    </xf>
    <xf numFmtId="0" fontId="7" fillId="2" borderId="0" xfId="0" applyFont="1" applyFill="1" applyAlignment="1">
      <alignment horizontal="center" vertical="top"/>
    </xf>
    <xf numFmtId="0" fontId="7" fillId="2" borderId="0" xfId="0" applyFont="1" applyFill="1" applyAlignment="1">
      <alignment vertical="top"/>
    </xf>
    <xf numFmtId="2" fontId="7" fillId="2" borderId="0" xfId="0" applyNumberFormat="1" applyFont="1" applyFill="1" applyAlignment="1">
      <alignment vertical="top"/>
    </xf>
    <xf numFmtId="0" fontId="7" fillId="2" borderId="0" xfId="0" applyFont="1" applyFill="1"/>
    <xf numFmtId="0" fontId="7" fillId="0" borderId="0" xfId="0" applyFont="1"/>
    <xf numFmtId="0" fontId="10" fillId="2" borderId="0" xfId="0" applyFont="1" applyFill="1" applyAlignment="1">
      <alignment vertical="top"/>
    </xf>
    <xf numFmtId="0" fontId="9" fillId="0" borderId="0" xfId="0" applyFont="1" applyFill="1" applyAlignment="1">
      <alignment horizontal="left" vertical="top"/>
    </xf>
    <xf numFmtId="0" fontId="7" fillId="0" borderId="0" xfId="0" applyFont="1" applyFill="1" applyAlignment="1">
      <alignment horizontal="center" vertical="top" wrapText="1"/>
    </xf>
    <xf numFmtId="17" fontId="11" fillId="0" borderId="0" xfId="0" applyNumberFormat="1" applyFont="1" applyFill="1" applyAlignment="1">
      <alignment horizontal="left" vertical="top"/>
    </xf>
    <xf numFmtId="0" fontId="7" fillId="0" borderId="0" xfId="0" applyFont="1" applyFill="1" applyAlignment="1">
      <alignment horizontal="center" vertical="top"/>
    </xf>
    <xf numFmtId="0" fontId="7" fillId="0" borderId="0" xfId="0" applyFont="1" applyFill="1" applyAlignment="1">
      <alignment vertical="top"/>
    </xf>
    <xf numFmtId="2" fontId="7" fillId="0" borderId="0" xfId="0" applyNumberFormat="1" applyFont="1" applyFill="1" applyAlignment="1">
      <alignment vertical="top"/>
    </xf>
    <xf numFmtId="0" fontId="7" fillId="0" borderId="0" xfId="0" applyFont="1" applyFill="1"/>
    <xf numFmtId="0" fontId="7" fillId="0" borderId="0" xfId="0" applyFont="1" applyFill="1" applyAlignment="1">
      <alignment vertical="top" wrapText="1"/>
    </xf>
    <xf numFmtId="0" fontId="7" fillId="0" borderId="0" xfId="0" applyFont="1" applyFill="1" applyBorder="1" applyAlignment="1">
      <alignment vertical="center"/>
    </xf>
    <xf numFmtId="0" fontId="7" fillId="0" borderId="10" xfId="0" applyFont="1" applyFill="1" applyBorder="1" applyAlignment="1">
      <alignment horizontal="center" vertical="center" textRotation="90" wrapText="1"/>
    </xf>
    <xf numFmtId="2" fontId="7" fillId="0" borderId="10" xfId="0" applyNumberFormat="1" applyFont="1" applyFill="1" applyBorder="1" applyAlignment="1">
      <alignment horizontal="center" vertical="center" textRotation="90" wrapText="1"/>
    </xf>
    <xf numFmtId="0" fontId="7" fillId="0" borderId="3" xfId="0" applyFont="1" applyFill="1" applyBorder="1" applyAlignment="1">
      <alignment horizontal="center" vertical="top"/>
    </xf>
    <xf numFmtId="0" fontId="7" fillId="0" borderId="11" xfId="0" applyFont="1" applyFill="1" applyBorder="1" applyAlignment="1">
      <alignment horizontal="center" vertical="top" wrapText="1"/>
    </xf>
    <xf numFmtId="0" fontId="7" fillId="0" borderId="2" xfId="0" applyFont="1" applyFill="1" applyBorder="1" applyAlignment="1">
      <alignment vertical="top" wrapText="1"/>
    </xf>
    <xf numFmtId="0" fontId="7" fillId="0" borderId="11" xfId="0" applyFont="1" applyFill="1" applyBorder="1" applyAlignment="1">
      <alignment horizontal="center" vertical="top"/>
    </xf>
    <xf numFmtId="0" fontId="7" fillId="0" borderId="2" xfId="0" applyFont="1" applyFill="1" applyBorder="1" applyAlignment="1">
      <alignment horizontal="center" vertical="top"/>
    </xf>
    <xf numFmtId="0" fontId="7" fillId="0" borderId="11" xfId="0" applyFont="1" applyFill="1" applyBorder="1" applyAlignment="1">
      <alignment vertical="top"/>
    </xf>
    <xf numFmtId="2" fontId="7" fillId="0" borderId="2" xfId="0" applyNumberFormat="1" applyFont="1" applyFill="1" applyBorder="1" applyAlignment="1">
      <alignment vertical="top"/>
    </xf>
    <xf numFmtId="2" fontId="7" fillId="0" borderId="11" xfId="0" applyNumberFormat="1" applyFont="1" applyFill="1" applyBorder="1" applyAlignment="1">
      <alignment vertical="top"/>
    </xf>
    <xf numFmtId="0" fontId="7" fillId="0" borderId="11" xfId="0" applyFont="1" applyFill="1" applyBorder="1"/>
    <xf numFmtId="0" fontId="13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right" vertical="center"/>
    </xf>
    <xf numFmtId="0" fontId="13" fillId="0" borderId="2" xfId="0" applyFont="1" applyFill="1" applyBorder="1" applyAlignment="1">
      <alignment horizontal="right" vertical="center"/>
    </xf>
    <xf numFmtId="2" fontId="13" fillId="0" borderId="3" xfId="0" applyNumberFormat="1" applyFont="1" applyFill="1" applyBorder="1" applyAlignment="1">
      <alignment vertical="center"/>
    </xf>
    <xf numFmtId="2" fontId="13" fillId="0" borderId="2" xfId="0" applyNumberFormat="1" applyFont="1" applyFill="1" applyBorder="1" applyAlignment="1">
      <alignment vertical="center"/>
    </xf>
    <xf numFmtId="0" fontId="13" fillId="0" borderId="0" xfId="0" applyFont="1" applyFill="1" applyAlignment="1">
      <alignment vertical="center"/>
    </xf>
    <xf numFmtId="0" fontId="6" fillId="0" borderId="1" xfId="5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right" vertical="center"/>
    </xf>
    <xf numFmtId="0" fontId="0" fillId="0" borderId="12" xfId="0" applyFont="1" applyFill="1" applyBorder="1" applyAlignment="1">
      <alignment horizontal="right" vertical="center"/>
    </xf>
    <xf numFmtId="2" fontId="0" fillId="0" borderId="12" xfId="0" applyNumberFormat="1" applyFont="1" applyFill="1" applyBorder="1" applyAlignment="1">
      <alignment vertical="center"/>
    </xf>
    <xf numFmtId="2" fontId="0" fillId="0" borderId="4" xfId="0" applyNumberFormat="1" applyFont="1" applyFill="1" applyBorder="1" applyAlignment="1">
      <alignment vertical="center"/>
    </xf>
    <xf numFmtId="0" fontId="7" fillId="0" borderId="2" xfId="0" applyFont="1" applyFill="1" applyBorder="1" applyAlignment="1">
      <alignment horizontal="right" vertical="center"/>
    </xf>
    <xf numFmtId="0" fontId="13" fillId="0" borderId="1" xfId="0" applyFont="1" applyFill="1" applyBorder="1" applyAlignment="1">
      <alignment vertical="center" wrapText="1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vertical="center"/>
    </xf>
    <xf numFmtId="2" fontId="7" fillId="0" borderId="3" xfId="0" applyNumberFormat="1" applyFont="1" applyBorder="1" applyAlignment="1">
      <alignment vertical="center"/>
    </xf>
    <xf numFmtId="2" fontId="7" fillId="0" borderId="2" xfId="0" applyNumberFormat="1" applyFont="1" applyBorder="1" applyAlignment="1">
      <alignment vertical="center"/>
    </xf>
    <xf numFmtId="0" fontId="6" fillId="2" borderId="1" xfId="3" applyFont="1" applyFill="1" applyBorder="1" applyAlignment="1">
      <alignment horizontal="left" vertical="center" wrapText="1"/>
    </xf>
    <xf numFmtId="0" fontId="6" fillId="2" borderId="1" xfId="5" applyNumberFormat="1" applyFont="1" applyFill="1" applyBorder="1" applyAlignment="1">
      <alignment horizontal="center" vertical="center" wrapText="1"/>
    </xf>
    <xf numFmtId="0" fontId="0" fillId="0" borderId="12" xfId="0" applyFont="1" applyBorder="1" applyAlignment="1">
      <alignment horizontal="right" vertical="center"/>
    </xf>
    <xf numFmtId="2" fontId="0" fillId="0" borderId="12" xfId="0" applyNumberFormat="1" applyFont="1" applyBorder="1" applyAlignment="1">
      <alignment vertical="center"/>
    </xf>
    <xf numFmtId="2" fontId="0" fillId="0" borderId="4" xfId="0" applyNumberFormat="1" applyFont="1" applyBorder="1" applyAlignment="1">
      <alignment vertical="center"/>
    </xf>
    <xf numFmtId="0" fontId="7" fillId="0" borderId="1" xfId="0" applyFont="1" applyBorder="1" applyAlignment="1">
      <alignment horizontal="right" vertical="center"/>
    </xf>
    <xf numFmtId="2" fontId="7" fillId="0" borderId="1" xfId="0" applyNumberFormat="1" applyFont="1" applyBorder="1" applyAlignment="1">
      <alignment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vertical="center"/>
    </xf>
    <xf numFmtId="2" fontId="13" fillId="0" borderId="2" xfId="0" applyNumberFormat="1" applyFont="1" applyBorder="1" applyAlignment="1">
      <alignment vertical="center"/>
    </xf>
    <xf numFmtId="2" fontId="13" fillId="0" borderId="3" xfId="0" applyNumberFormat="1" applyFont="1" applyBorder="1" applyAlignment="1">
      <alignment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right" vertical="center"/>
    </xf>
    <xf numFmtId="0" fontId="13" fillId="0" borderId="0" xfId="0" applyFont="1" applyAlignment="1">
      <alignment vertical="center"/>
    </xf>
    <xf numFmtId="0" fontId="7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 wrapText="1"/>
    </xf>
    <xf numFmtId="0" fontId="7" fillId="0" borderId="0" xfId="0" applyFont="1" applyAlignment="1">
      <alignment vertical="top" wrapText="1"/>
    </xf>
    <xf numFmtId="0" fontId="7" fillId="0" borderId="0" xfId="0" applyFont="1" applyAlignment="1">
      <alignment vertical="top"/>
    </xf>
    <xf numFmtId="2" fontId="7" fillId="0" borderId="0" xfId="0" applyNumberFormat="1" applyFont="1" applyAlignment="1">
      <alignment vertical="top"/>
    </xf>
    <xf numFmtId="2" fontId="7" fillId="0" borderId="0" xfId="0" applyNumberFormat="1" applyFont="1" applyAlignment="1">
      <alignment horizontal="right" vertical="top"/>
    </xf>
    <xf numFmtId="2" fontId="11" fillId="0" borderId="0" xfId="0" applyNumberFormat="1" applyFont="1" applyBorder="1" applyAlignment="1">
      <alignment vertical="top"/>
    </xf>
    <xf numFmtId="2" fontId="11" fillId="0" borderId="0" xfId="0" applyNumberFormat="1" applyFont="1" applyBorder="1"/>
    <xf numFmtId="49" fontId="2" fillId="0" borderId="1" xfId="0" applyNumberFormat="1" applyFont="1" applyFill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top"/>
    </xf>
    <xf numFmtId="0" fontId="11" fillId="0" borderId="13" xfId="0" applyFont="1" applyBorder="1" applyAlignment="1">
      <alignment horizontal="right" vertical="top" wrapText="1"/>
    </xf>
    <xf numFmtId="0" fontId="11" fillId="0" borderId="14" xfId="0" applyFont="1" applyBorder="1" applyAlignment="1">
      <alignment vertical="top" wrapText="1"/>
    </xf>
    <xf numFmtId="2" fontId="19" fillId="0" borderId="0" xfId="0" applyNumberFormat="1" applyFont="1" applyFill="1" applyAlignment="1">
      <alignment vertical="top"/>
    </xf>
    <xf numFmtId="2" fontId="12" fillId="0" borderId="0" xfId="0" applyNumberFormat="1" applyFont="1" applyFill="1" applyAlignment="1">
      <alignment horizontal="right" vertical="top"/>
    </xf>
    <xf numFmtId="1" fontId="6" fillId="0" borderId="16" xfId="4" applyNumberFormat="1" applyFont="1" applyFill="1" applyBorder="1" applyAlignment="1">
      <alignment horizontal="right" vertical="center"/>
    </xf>
    <xf numFmtId="2" fontId="7" fillId="0" borderId="0" xfId="0" applyNumberFormat="1" applyFont="1" applyBorder="1" applyAlignment="1">
      <alignment horizontal="right" vertical="center"/>
    </xf>
    <xf numFmtId="2" fontId="7" fillId="0" borderId="15" xfId="0" applyNumberFormat="1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0" fontId="11" fillId="0" borderId="9" xfId="0" applyFont="1" applyBorder="1" applyAlignment="1">
      <alignment horizontal="center" vertical="top"/>
    </xf>
    <xf numFmtId="0" fontId="11" fillId="0" borderId="17" xfId="0" applyFont="1" applyBorder="1" applyAlignment="1">
      <alignment horizontal="center" vertical="top"/>
    </xf>
    <xf numFmtId="0" fontId="11" fillId="0" borderId="9" xfId="0" applyFont="1" applyBorder="1" applyAlignment="1">
      <alignment vertical="top"/>
    </xf>
    <xf numFmtId="1" fontId="6" fillId="0" borderId="10" xfId="4" applyNumberFormat="1" applyFont="1" applyFill="1" applyBorder="1" applyAlignment="1">
      <alignment horizontal="right" vertical="center"/>
    </xf>
    <xf numFmtId="2" fontId="7" fillId="0" borderId="10" xfId="0" applyNumberFormat="1" applyFont="1" applyBorder="1" applyAlignment="1">
      <alignment horizontal="right" vertical="center"/>
    </xf>
    <xf numFmtId="2" fontId="7" fillId="0" borderId="10" xfId="0" applyNumberFormat="1" applyFont="1" applyBorder="1" applyAlignment="1">
      <alignment vertical="center"/>
    </xf>
    <xf numFmtId="2" fontId="18" fillId="0" borderId="10" xfId="0" applyNumberFormat="1" applyFont="1" applyBorder="1" applyAlignment="1">
      <alignment vertical="center"/>
    </xf>
    <xf numFmtId="2" fontId="11" fillId="0" borderId="10" xfId="0" applyNumberFormat="1" applyFont="1" applyBorder="1" applyAlignment="1">
      <alignment vertical="top"/>
    </xf>
    <xf numFmtId="0" fontId="20" fillId="0" borderId="0" xfId="7" applyFont="1" applyFill="1"/>
    <xf numFmtId="0" fontId="21" fillId="0" borderId="0" xfId="0" applyFont="1" applyBorder="1"/>
    <xf numFmtId="0" fontId="21" fillId="0" borderId="0" xfId="0" applyFont="1" applyBorder="1" applyAlignment="1">
      <alignment horizontal="center" vertical="center"/>
    </xf>
    <xf numFmtId="49" fontId="21" fillId="0" borderId="0" xfId="0" applyNumberFormat="1" applyFont="1" applyBorder="1" applyAlignment="1">
      <alignment horizontal="center"/>
    </xf>
    <xf numFmtId="2" fontId="21" fillId="0" borderId="0" xfId="0" applyNumberFormat="1" applyFont="1" applyBorder="1" applyAlignment="1">
      <alignment horizontal="center"/>
    </xf>
    <xf numFmtId="2" fontId="21" fillId="0" borderId="0" xfId="0" applyNumberFormat="1" applyFont="1" applyBorder="1" applyAlignment="1">
      <alignment horizontal="center" vertical="center"/>
    </xf>
    <xf numFmtId="0" fontId="22" fillId="0" borderId="0" xfId="0" applyFont="1" applyBorder="1" applyAlignment="1">
      <alignment horizontal="right"/>
    </xf>
    <xf numFmtId="2" fontId="22" fillId="0" borderId="0" xfId="0" applyNumberFormat="1" applyFont="1" applyBorder="1" applyAlignment="1">
      <alignment horizontal="center" vertical="center"/>
    </xf>
    <xf numFmtId="0" fontId="21" fillId="0" borderId="0" xfId="0" applyFont="1" applyFill="1" applyBorder="1" applyAlignment="1">
      <alignment horizontal="right"/>
    </xf>
    <xf numFmtId="0" fontId="21" fillId="0" borderId="0" xfId="0" applyFont="1" applyFill="1" applyBorder="1"/>
    <xf numFmtId="49" fontId="21" fillId="0" borderId="0" xfId="0" applyNumberFormat="1" applyFont="1" applyFill="1" applyBorder="1" applyAlignment="1">
      <alignment horizontal="center"/>
    </xf>
    <xf numFmtId="0" fontId="21" fillId="0" borderId="0" xfId="0" applyFont="1" applyFill="1" applyBorder="1" applyAlignment="1">
      <alignment horizontal="center"/>
    </xf>
    <xf numFmtId="2" fontId="21" fillId="0" borderId="0" xfId="0" applyNumberFormat="1" applyFont="1" applyBorder="1" applyAlignment="1">
      <alignment horizontal="right" vertical="center"/>
    </xf>
    <xf numFmtId="2" fontId="22" fillId="0" borderId="0" xfId="0" applyNumberFormat="1" applyFont="1" applyFill="1" applyBorder="1" applyAlignment="1">
      <alignment horizontal="center"/>
    </xf>
    <xf numFmtId="2" fontId="21" fillId="0" borderId="0" xfId="0" applyNumberFormat="1" applyFont="1" applyFill="1" applyBorder="1" applyAlignment="1">
      <alignment horizontal="center"/>
    </xf>
    <xf numFmtId="0" fontId="20" fillId="0" borderId="0" xfId="7" applyFont="1" applyFill="1" applyBorder="1"/>
    <xf numFmtId="2" fontId="22" fillId="0" borderId="0" xfId="0" applyNumberFormat="1" applyFont="1" applyBorder="1" applyAlignment="1">
      <alignment horizontal="right" vertical="center"/>
    </xf>
    <xf numFmtId="2" fontId="21" fillId="0" borderId="0" xfId="8" applyNumberFormat="1" applyFont="1" applyFill="1" applyBorder="1" applyAlignment="1">
      <alignment horizontal="center" vertical="center"/>
    </xf>
    <xf numFmtId="2" fontId="22" fillId="0" borderId="0" xfId="8" applyNumberFormat="1" applyFont="1" applyFill="1" applyBorder="1" applyAlignment="1">
      <alignment horizontal="center" vertical="center"/>
    </xf>
    <xf numFmtId="0" fontId="20" fillId="0" borderId="0" xfId="7" applyFont="1" applyFill="1" applyBorder="1" applyAlignment="1"/>
    <xf numFmtId="0" fontId="21" fillId="0" borderId="0" xfId="0" applyFont="1" applyBorder="1" applyAlignment="1"/>
    <xf numFmtId="2" fontId="22" fillId="0" borderId="0" xfId="0" applyNumberFormat="1" applyFont="1" applyBorder="1" applyAlignment="1">
      <alignment horizontal="center"/>
    </xf>
    <xf numFmtId="0" fontId="20" fillId="0" borderId="0" xfId="7" applyFont="1" applyFill="1" applyBorder="1" applyAlignment="1">
      <alignment wrapText="1"/>
    </xf>
    <xf numFmtId="2" fontId="23" fillId="0" borderId="0" xfId="0" applyNumberFormat="1" applyFont="1" applyBorder="1" applyAlignment="1">
      <alignment horizontal="center"/>
    </xf>
    <xf numFmtId="0" fontId="3" fillId="0" borderId="0" xfId="7" applyFont="1" applyFill="1"/>
    <xf numFmtId="0" fontId="21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2" fontId="22" fillId="0" borderId="0" xfId="0" applyNumberFormat="1" applyFont="1" applyAlignment="1">
      <alignment horizontal="center"/>
    </xf>
    <xf numFmtId="0" fontId="20" fillId="0" borderId="0" xfId="7" applyFont="1" applyFill="1" applyAlignment="1">
      <alignment wrapText="1"/>
    </xf>
    <xf numFmtId="2" fontId="21" fillId="0" borderId="0" xfId="0" applyNumberFormat="1" applyFont="1" applyAlignment="1">
      <alignment horizontal="center"/>
    </xf>
    <xf numFmtId="0" fontId="21" fillId="0" borderId="0" xfId="0" applyFont="1" applyAlignment="1">
      <alignment horizontal="right"/>
    </xf>
    <xf numFmtId="49" fontId="21" fillId="0" borderId="0" xfId="0" applyNumberFormat="1" applyFont="1" applyAlignment="1">
      <alignment horizontal="right"/>
    </xf>
    <xf numFmtId="0" fontId="22" fillId="0" borderId="0" xfId="0" applyFont="1" applyAlignment="1"/>
    <xf numFmtId="0" fontId="7" fillId="0" borderId="5" xfId="0" applyFont="1" applyFill="1" applyBorder="1" applyAlignment="1">
      <alignment horizontal="center" vertical="center" textRotation="90"/>
    </xf>
    <xf numFmtId="0" fontId="7" fillId="0" borderId="9" xfId="0" applyFont="1" applyFill="1" applyBorder="1" applyAlignment="1">
      <alignment horizontal="center" vertical="center" textRotation="90"/>
    </xf>
    <xf numFmtId="0" fontId="9" fillId="0" borderId="5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textRotation="90" wrapText="1"/>
    </xf>
    <xf numFmtId="0" fontId="7" fillId="0" borderId="9" xfId="0" applyFont="1" applyFill="1" applyBorder="1" applyAlignment="1">
      <alignment horizontal="center" vertical="center" textRotation="90" wrapText="1"/>
    </xf>
    <xf numFmtId="0" fontId="9" fillId="0" borderId="6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22" fillId="0" borderId="0" xfId="0" applyFont="1" applyAlignment="1">
      <alignment horizontal="right"/>
    </xf>
    <xf numFmtId="0" fontId="10" fillId="0" borderId="0" xfId="0" applyFont="1" applyFill="1" applyAlignment="1">
      <alignment horizontal="left" vertical="top" wrapText="1"/>
    </xf>
    <xf numFmtId="0" fontId="21" fillId="0" borderId="0" xfId="0" applyFont="1" applyAlignment="1">
      <alignment horizontal="right"/>
    </xf>
    <xf numFmtId="164" fontId="12" fillId="0" borderId="0" xfId="0" applyNumberFormat="1" applyFont="1" applyFill="1" applyBorder="1" applyAlignment="1">
      <alignment horizontal="center"/>
    </xf>
    <xf numFmtId="0" fontId="9" fillId="0" borderId="8" xfId="0" applyFont="1" applyFill="1" applyBorder="1" applyAlignment="1">
      <alignment horizontal="center" vertical="center"/>
    </xf>
  </cellXfs>
  <cellStyles count="9">
    <cellStyle name="Normal" xfId="0" builtinId="0"/>
    <cellStyle name="Normal 2" xfId="6"/>
    <cellStyle name="Normal 3" xfId="8"/>
    <cellStyle name="Normal 34" xfId="7"/>
    <cellStyle name="Normal 6" xfId="4"/>
    <cellStyle name="Normal_Bill x.1" xfId="2"/>
    <cellStyle name="Normal_Sheet1" xfId="5"/>
    <cellStyle name="Normal_Sheet1_2" xfId="3"/>
    <cellStyle name="Percent" xfId="1" builtinId="5"/>
  </cellStyles>
  <dxfs count="4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6"/>
  <sheetViews>
    <sheetView tabSelected="1" workbookViewId="0">
      <selection activeCell="H3" sqref="H3"/>
    </sheetView>
  </sheetViews>
  <sheetFormatPr defaultRowHeight="12.75" x14ac:dyDescent="0.2"/>
  <cols>
    <col min="1" max="1" width="7" style="78" customWidth="1"/>
    <col min="2" max="2" width="39.42578125" style="79" customWidth="1"/>
    <col min="3" max="3" width="5.140625" style="80" customWidth="1"/>
    <col min="4" max="4" width="7.42578125" style="78" bestFit="1" customWidth="1"/>
    <col min="5" max="5" width="6.28515625" style="78" customWidth="1"/>
    <col min="6" max="6" width="5.140625" style="81" customWidth="1"/>
    <col min="7" max="7" width="6.42578125" style="82" customWidth="1"/>
    <col min="8" max="8" width="8.42578125" style="82" customWidth="1"/>
    <col min="9" max="9" width="6.28515625" style="82" customWidth="1"/>
    <col min="10" max="10" width="9.42578125" style="82" customWidth="1"/>
    <col min="11" max="11" width="8.42578125" style="82" customWidth="1"/>
    <col min="12" max="12" width="9.85546875" style="82" customWidth="1"/>
    <col min="13" max="13" width="9.5703125" style="82" customWidth="1"/>
    <col min="14" max="14" width="9.7109375" style="82" customWidth="1"/>
    <col min="15" max="15" width="11" style="21" customWidth="1"/>
    <col min="16" max="16384" width="9.140625" style="21"/>
  </cols>
  <sheetData>
    <row r="1" spans="1:18" ht="14.25" x14ac:dyDescent="0.2">
      <c r="A1" s="14" t="s">
        <v>3</v>
      </c>
      <c r="B1" s="15"/>
      <c r="C1" s="16" t="s">
        <v>41</v>
      </c>
      <c r="D1" s="17"/>
      <c r="E1" s="17"/>
      <c r="F1" s="18"/>
      <c r="G1" s="19"/>
      <c r="H1" s="19"/>
      <c r="I1" s="19"/>
      <c r="J1" s="19"/>
      <c r="K1" s="19"/>
      <c r="L1" s="19"/>
      <c r="M1" s="19"/>
      <c r="N1" s="19"/>
      <c r="O1" s="20"/>
    </row>
    <row r="2" spans="1:18" ht="30.75" customHeight="1" x14ac:dyDescent="0.2">
      <c r="A2" s="14" t="s">
        <v>4</v>
      </c>
      <c r="B2" s="15"/>
      <c r="C2" s="147" t="s">
        <v>80</v>
      </c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</row>
    <row r="3" spans="1:18" ht="15" x14ac:dyDescent="0.2">
      <c r="A3" s="14" t="s">
        <v>5</v>
      </c>
      <c r="B3" s="15"/>
      <c r="C3" s="22" t="s">
        <v>81</v>
      </c>
      <c r="D3" s="17"/>
      <c r="E3" s="17"/>
      <c r="F3" s="18"/>
      <c r="G3" s="19"/>
      <c r="H3" s="19"/>
      <c r="I3" s="19"/>
      <c r="J3" s="19"/>
      <c r="K3" s="19"/>
      <c r="L3" s="19"/>
      <c r="M3" s="19"/>
      <c r="N3" s="19"/>
      <c r="O3" s="20"/>
    </row>
    <row r="4" spans="1:18" s="29" customFormat="1" ht="14.25" x14ac:dyDescent="0.2">
      <c r="A4" s="23" t="s">
        <v>6</v>
      </c>
      <c r="B4" s="24"/>
      <c r="C4" s="25"/>
      <c r="D4" s="26"/>
      <c r="E4" s="26"/>
      <c r="F4" s="27"/>
      <c r="G4" s="28"/>
      <c r="H4" s="28"/>
      <c r="I4" s="28"/>
      <c r="J4" s="28"/>
      <c r="K4" s="28"/>
      <c r="L4" s="28"/>
      <c r="M4" s="28"/>
      <c r="N4" s="28"/>
    </row>
    <row r="5" spans="1:18" s="29" customFormat="1" ht="14.25" x14ac:dyDescent="0.2">
      <c r="A5" s="23" t="s">
        <v>66</v>
      </c>
      <c r="B5" s="24"/>
      <c r="C5" s="30"/>
      <c r="D5" s="26"/>
      <c r="E5" s="26"/>
      <c r="F5" s="27"/>
      <c r="G5" s="28"/>
      <c r="H5" s="28"/>
      <c r="I5" s="28"/>
      <c r="J5" s="90"/>
      <c r="K5" s="28"/>
      <c r="L5" s="28"/>
      <c r="M5" s="91" t="s">
        <v>61</v>
      </c>
      <c r="N5" s="149">
        <f>O46</f>
        <v>114145.05000000002</v>
      </c>
      <c r="O5" s="149"/>
    </row>
    <row r="6" spans="1:18" s="29" customFormat="1" ht="14.25" x14ac:dyDescent="0.2">
      <c r="A6" s="23" t="s">
        <v>79</v>
      </c>
      <c r="B6" s="24"/>
      <c r="C6" s="30"/>
      <c r="D6" s="26"/>
      <c r="E6" s="26"/>
      <c r="F6" s="27"/>
      <c r="G6" s="28"/>
      <c r="H6" s="28"/>
      <c r="I6" s="28"/>
      <c r="J6" s="28"/>
      <c r="K6" s="28"/>
      <c r="L6" s="28"/>
      <c r="M6" s="28"/>
      <c r="N6" s="28"/>
    </row>
    <row r="7" spans="1:18" s="29" customFormat="1" ht="20.25" customHeight="1" x14ac:dyDescent="0.2">
      <c r="A7" s="138" t="s">
        <v>7</v>
      </c>
      <c r="B7" s="140" t="s">
        <v>8</v>
      </c>
      <c r="C7" s="142" t="s">
        <v>9</v>
      </c>
      <c r="D7" s="138" t="s">
        <v>10</v>
      </c>
      <c r="E7" s="144" t="s">
        <v>11</v>
      </c>
      <c r="F7" s="144"/>
      <c r="G7" s="144"/>
      <c r="H7" s="144"/>
      <c r="I7" s="144"/>
      <c r="J7" s="145"/>
      <c r="K7" s="150" t="s">
        <v>12</v>
      </c>
      <c r="L7" s="144"/>
      <c r="M7" s="144"/>
      <c r="N7" s="144"/>
      <c r="O7" s="145"/>
      <c r="P7" s="31"/>
    </row>
    <row r="8" spans="1:18" s="29" customFormat="1" ht="78.75" customHeight="1" x14ac:dyDescent="0.2">
      <c r="A8" s="139"/>
      <c r="B8" s="141"/>
      <c r="C8" s="143"/>
      <c r="D8" s="139"/>
      <c r="E8" s="32" t="s">
        <v>13</v>
      </c>
      <c r="F8" s="32" t="s">
        <v>14</v>
      </c>
      <c r="G8" s="33" t="s">
        <v>15</v>
      </c>
      <c r="H8" s="33" t="s">
        <v>16</v>
      </c>
      <c r="I8" s="33" t="s">
        <v>17</v>
      </c>
      <c r="J8" s="33" t="s">
        <v>18</v>
      </c>
      <c r="K8" s="33" t="s">
        <v>19</v>
      </c>
      <c r="L8" s="33" t="s">
        <v>15</v>
      </c>
      <c r="M8" s="33" t="s">
        <v>16</v>
      </c>
      <c r="N8" s="33" t="s">
        <v>17</v>
      </c>
      <c r="O8" s="33" t="s">
        <v>20</v>
      </c>
    </row>
    <row r="9" spans="1:18" s="29" customFormat="1" x14ac:dyDescent="0.2">
      <c r="A9" s="34"/>
      <c r="B9" s="35"/>
      <c r="C9" s="36"/>
      <c r="D9" s="37"/>
      <c r="E9" s="38"/>
      <c r="F9" s="39"/>
      <c r="G9" s="40"/>
      <c r="H9" s="41"/>
      <c r="I9" s="40"/>
      <c r="J9" s="41"/>
      <c r="K9" s="40"/>
      <c r="L9" s="41"/>
      <c r="M9" s="40"/>
      <c r="N9" s="41"/>
      <c r="O9" s="42"/>
    </row>
    <row r="10" spans="1:18" s="50" customFormat="1" x14ac:dyDescent="0.25">
      <c r="A10" s="43">
        <v>1</v>
      </c>
      <c r="B10" s="44" t="s">
        <v>21</v>
      </c>
      <c r="C10" s="45"/>
      <c r="D10" s="46"/>
      <c r="E10" s="47"/>
      <c r="F10" s="48"/>
      <c r="G10" s="49"/>
      <c r="H10" s="48"/>
      <c r="I10" s="49"/>
      <c r="J10" s="48"/>
      <c r="K10" s="49"/>
      <c r="L10" s="48"/>
      <c r="M10" s="49"/>
      <c r="N10" s="48"/>
      <c r="O10" s="48"/>
    </row>
    <row r="11" spans="1:18" s="8" customFormat="1" ht="24" x14ac:dyDescent="0.25">
      <c r="A11" s="86" t="s">
        <v>44</v>
      </c>
      <c r="B11" s="10" t="s">
        <v>42</v>
      </c>
      <c r="C11" s="51" t="s">
        <v>43</v>
      </c>
      <c r="D11" s="4">
        <v>1</v>
      </c>
      <c r="E11" s="52"/>
      <c r="F11" s="12"/>
      <c r="G11" s="12">
        <f t="shared" ref="G11:G16" si="0">E11*F11</f>
        <v>0</v>
      </c>
      <c r="H11" s="12">
        <v>0</v>
      </c>
      <c r="I11" s="12"/>
      <c r="J11" s="12">
        <f t="shared" ref="J11" si="1">SUM(G11:I11)</f>
        <v>0</v>
      </c>
      <c r="K11" s="7">
        <f t="shared" ref="K11:K16" si="2">ROUND(D11*E11,2)</f>
        <v>0</v>
      </c>
      <c r="L11" s="6">
        <v>9000</v>
      </c>
      <c r="M11" s="6">
        <f t="shared" ref="M11:M16" si="3">ROUND(D11*H11,2)</f>
        <v>0</v>
      </c>
      <c r="N11" s="6">
        <f t="shared" ref="N11:N16" si="4">ROUND(I11*D11,2)</f>
        <v>0</v>
      </c>
      <c r="O11" s="6">
        <f t="shared" ref="O11:O16" si="5">SUM(L11:N11)</f>
        <v>9000</v>
      </c>
      <c r="Q11" s="9"/>
    </row>
    <row r="12" spans="1:18" s="8" customFormat="1" x14ac:dyDescent="0.25">
      <c r="A12" s="86" t="s">
        <v>45</v>
      </c>
      <c r="B12" s="10" t="s">
        <v>22</v>
      </c>
      <c r="C12" s="51" t="s">
        <v>23</v>
      </c>
      <c r="D12" s="4">
        <v>600</v>
      </c>
      <c r="E12" s="52">
        <v>0.18</v>
      </c>
      <c r="F12" s="12">
        <v>8</v>
      </c>
      <c r="G12" s="12">
        <f t="shared" si="0"/>
        <v>1.44</v>
      </c>
      <c r="H12" s="12">
        <v>0</v>
      </c>
      <c r="I12" s="12">
        <f t="shared" ref="I12" si="6">G12*0.05</f>
        <v>7.1999999999999995E-2</v>
      </c>
      <c r="J12" s="12">
        <f t="shared" ref="J12:J13" si="7">SUM(G12:I12)</f>
        <v>1.512</v>
      </c>
      <c r="K12" s="7">
        <f t="shared" si="2"/>
        <v>108</v>
      </c>
      <c r="L12" s="6">
        <f t="shared" ref="L12:L16" si="8">ROUND(D12*G12,2)</f>
        <v>864</v>
      </c>
      <c r="M12" s="6">
        <f t="shared" si="3"/>
        <v>0</v>
      </c>
      <c r="N12" s="6">
        <f t="shared" si="4"/>
        <v>43.2</v>
      </c>
      <c r="O12" s="6">
        <f t="shared" si="5"/>
        <v>907.2</v>
      </c>
      <c r="Q12" s="9"/>
    </row>
    <row r="13" spans="1:18" s="29" customFormat="1" ht="24" x14ac:dyDescent="0.2">
      <c r="A13" s="86" t="s">
        <v>46</v>
      </c>
      <c r="B13" s="10" t="s">
        <v>24</v>
      </c>
      <c r="C13" s="51" t="s">
        <v>25</v>
      </c>
      <c r="D13" s="4">
        <v>30</v>
      </c>
      <c r="E13" s="11">
        <v>0.05</v>
      </c>
      <c r="F13" s="12">
        <v>8</v>
      </c>
      <c r="G13" s="12">
        <f t="shared" si="0"/>
        <v>0.4</v>
      </c>
      <c r="H13" s="13">
        <v>0</v>
      </c>
      <c r="I13" s="13">
        <v>0.6</v>
      </c>
      <c r="J13" s="12">
        <f t="shared" si="7"/>
        <v>1</v>
      </c>
      <c r="K13" s="7">
        <f t="shared" si="2"/>
        <v>1.5</v>
      </c>
      <c r="L13" s="6">
        <f t="shared" si="8"/>
        <v>12</v>
      </c>
      <c r="M13" s="6">
        <f t="shared" si="3"/>
        <v>0</v>
      </c>
      <c r="N13" s="6">
        <f t="shared" si="4"/>
        <v>18</v>
      </c>
      <c r="O13" s="6">
        <f t="shared" si="5"/>
        <v>30</v>
      </c>
      <c r="Q13" s="9"/>
      <c r="R13" s="8"/>
    </row>
    <row r="14" spans="1:18" s="29" customFormat="1" ht="25.5" x14ac:dyDescent="0.2">
      <c r="A14" s="86" t="s">
        <v>47</v>
      </c>
      <c r="B14" s="10" t="s">
        <v>40</v>
      </c>
      <c r="C14" s="3" t="s">
        <v>26</v>
      </c>
      <c r="D14" s="4">
        <v>50</v>
      </c>
      <c r="E14" s="53">
        <v>0.02</v>
      </c>
      <c r="F14" s="12">
        <v>8</v>
      </c>
      <c r="G14" s="54">
        <f t="shared" si="0"/>
        <v>0.16</v>
      </c>
      <c r="H14" s="55">
        <v>0</v>
      </c>
      <c r="I14" s="54">
        <v>1.65</v>
      </c>
      <c r="J14" s="55">
        <f t="shared" ref="J14:J16" si="9">SUM(G14:I14)</f>
        <v>1.8099999999999998</v>
      </c>
      <c r="K14" s="7">
        <f t="shared" si="2"/>
        <v>1</v>
      </c>
      <c r="L14" s="6">
        <f t="shared" si="8"/>
        <v>8</v>
      </c>
      <c r="M14" s="6">
        <f t="shared" si="3"/>
        <v>0</v>
      </c>
      <c r="N14" s="6">
        <f t="shared" si="4"/>
        <v>82.5</v>
      </c>
      <c r="O14" s="6">
        <f t="shared" si="5"/>
        <v>90.5</v>
      </c>
      <c r="Q14" s="9"/>
      <c r="R14" s="8"/>
    </row>
    <row r="15" spans="1:18" s="29" customFormat="1" ht="15" x14ac:dyDescent="0.2">
      <c r="A15" s="86" t="s">
        <v>48</v>
      </c>
      <c r="B15" s="10" t="s">
        <v>27</v>
      </c>
      <c r="C15" s="3" t="s">
        <v>26</v>
      </c>
      <c r="D15" s="4">
        <v>5</v>
      </c>
      <c r="E15" s="53">
        <v>0.8</v>
      </c>
      <c r="F15" s="12">
        <v>8</v>
      </c>
      <c r="G15" s="54">
        <f t="shared" si="0"/>
        <v>6.4</v>
      </c>
      <c r="H15" s="55">
        <v>0</v>
      </c>
      <c r="I15" s="54">
        <f>G15*5%</f>
        <v>0.32000000000000006</v>
      </c>
      <c r="J15" s="55">
        <f t="shared" si="9"/>
        <v>6.7200000000000006</v>
      </c>
      <c r="K15" s="7">
        <f t="shared" si="2"/>
        <v>4</v>
      </c>
      <c r="L15" s="6">
        <f t="shared" si="8"/>
        <v>32</v>
      </c>
      <c r="M15" s="6">
        <f t="shared" si="3"/>
        <v>0</v>
      </c>
      <c r="N15" s="6">
        <f t="shared" si="4"/>
        <v>1.6</v>
      </c>
      <c r="O15" s="6">
        <f t="shared" si="5"/>
        <v>33.6</v>
      </c>
      <c r="Q15" s="9"/>
      <c r="R15" s="8"/>
    </row>
    <row r="16" spans="1:18" s="29" customFormat="1" ht="24" x14ac:dyDescent="0.2">
      <c r="A16" s="86" t="s">
        <v>49</v>
      </c>
      <c r="B16" s="10" t="s">
        <v>28</v>
      </c>
      <c r="C16" s="3" t="s">
        <v>26</v>
      </c>
      <c r="D16" s="4">
        <v>20</v>
      </c>
      <c r="E16" s="11">
        <v>0.02</v>
      </c>
      <c r="F16" s="12">
        <v>8</v>
      </c>
      <c r="G16" s="13">
        <f t="shared" si="0"/>
        <v>0.16</v>
      </c>
      <c r="H16" s="13">
        <v>0</v>
      </c>
      <c r="I16" s="13">
        <v>2.56</v>
      </c>
      <c r="J16" s="13">
        <f t="shared" si="9"/>
        <v>2.72</v>
      </c>
      <c r="K16" s="7">
        <f t="shared" si="2"/>
        <v>0.4</v>
      </c>
      <c r="L16" s="6">
        <f t="shared" si="8"/>
        <v>3.2</v>
      </c>
      <c r="M16" s="6">
        <f t="shared" si="3"/>
        <v>0</v>
      </c>
      <c r="N16" s="6">
        <f t="shared" si="4"/>
        <v>51.2</v>
      </c>
      <c r="O16" s="6">
        <f t="shared" si="5"/>
        <v>54.400000000000006</v>
      </c>
      <c r="Q16" s="9"/>
      <c r="R16" s="8"/>
    </row>
    <row r="17" spans="1:18" s="50" customFormat="1" x14ac:dyDescent="0.25">
      <c r="A17" s="43">
        <v>2</v>
      </c>
      <c r="B17" s="44" t="s">
        <v>29</v>
      </c>
      <c r="C17" s="45"/>
      <c r="D17" s="46"/>
      <c r="E17" s="47"/>
      <c r="F17" s="48"/>
      <c r="G17" s="49"/>
      <c r="H17" s="48"/>
      <c r="I17" s="49"/>
      <c r="J17" s="48"/>
      <c r="K17" s="49"/>
      <c r="L17" s="48"/>
      <c r="M17" s="49"/>
      <c r="N17" s="48"/>
      <c r="O17" s="48"/>
      <c r="Q17" s="9"/>
      <c r="R17" s="8"/>
    </row>
    <row r="18" spans="1:18" s="8" customFormat="1" x14ac:dyDescent="0.25">
      <c r="A18" s="1"/>
      <c r="B18" s="2" t="s">
        <v>0</v>
      </c>
      <c r="C18" s="3"/>
      <c r="D18" s="4"/>
      <c r="E18" s="5"/>
      <c r="F18" s="6"/>
      <c r="G18" s="7"/>
      <c r="H18" s="6"/>
      <c r="I18" s="7"/>
      <c r="J18" s="6"/>
      <c r="K18" s="7"/>
      <c r="L18" s="6"/>
      <c r="M18" s="7"/>
      <c r="N18" s="6"/>
      <c r="O18" s="6"/>
      <c r="Q18" s="9"/>
    </row>
    <row r="19" spans="1:18" s="8" customFormat="1" ht="15" x14ac:dyDescent="0.25">
      <c r="A19" s="86" t="s">
        <v>50</v>
      </c>
      <c r="B19" s="10" t="s">
        <v>1</v>
      </c>
      <c r="C19" s="3" t="s">
        <v>2</v>
      </c>
      <c r="D19" s="4">
        <f>0.5*1.5*600</f>
        <v>450</v>
      </c>
      <c r="E19" s="11">
        <v>0.1</v>
      </c>
      <c r="F19" s="12">
        <v>8</v>
      </c>
      <c r="G19" s="13">
        <f t="shared" ref="G19:G20" si="10">E19*F19</f>
        <v>0.8</v>
      </c>
      <c r="H19" s="13">
        <v>0</v>
      </c>
      <c r="I19" s="13">
        <v>3.12</v>
      </c>
      <c r="J19" s="13">
        <f t="shared" ref="J19:J20" si="11">SUM(G19:I19)</f>
        <v>3.92</v>
      </c>
      <c r="K19" s="7">
        <f t="shared" ref="K19:K20" si="12">ROUND(D19*E19,2)</f>
        <v>45</v>
      </c>
      <c r="L19" s="6">
        <f t="shared" ref="L19:L20" si="13">ROUND(D19*G19,2)</f>
        <v>360</v>
      </c>
      <c r="M19" s="6">
        <f t="shared" ref="M19:M20" si="14">ROUND(D19*H19,2)</f>
        <v>0</v>
      </c>
      <c r="N19" s="6">
        <f t="shared" ref="N19:N20" si="15">ROUND(I19*D19,2)</f>
        <v>1404</v>
      </c>
      <c r="O19" s="6">
        <f t="shared" ref="O19:O20" si="16">SUM(L19:N19)</f>
        <v>1764</v>
      </c>
      <c r="Q19" s="9"/>
    </row>
    <row r="20" spans="1:18" s="8" customFormat="1" ht="24" x14ac:dyDescent="0.25">
      <c r="A20" s="86" t="s">
        <v>57</v>
      </c>
      <c r="B20" s="10" t="s">
        <v>30</v>
      </c>
      <c r="C20" s="3" t="s">
        <v>25</v>
      </c>
      <c r="D20" s="4">
        <f>600*2</f>
        <v>1200</v>
      </c>
      <c r="E20" s="53">
        <v>0.13</v>
      </c>
      <c r="F20" s="12">
        <v>8</v>
      </c>
      <c r="G20" s="54">
        <f t="shared" si="10"/>
        <v>1.04</v>
      </c>
      <c r="H20" s="55">
        <v>1.31</v>
      </c>
      <c r="I20" s="54">
        <v>0.18</v>
      </c>
      <c r="J20" s="55">
        <f t="shared" si="11"/>
        <v>2.5300000000000002</v>
      </c>
      <c r="K20" s="7">
        <f t="shared" si="12"/>
        <v>156</v>
      </c>
      <c r="L20" s="6">
        <f t="shared" si="13"/>
        <v>1248</v>
      </c>
      <c r="M20" s="6">
        <f t="shared" si="14"/>
        <v>1572</v>
      </c>
      <c r="N20" s="6">
        <f t="shared" si="15"/>
        <v>216</v>
      </c>
      <c r="O20" s="6">
        <f t="shared" si="16"/>
        <v>3036</v>
      </c>
      <c r="Q20" s="9"/>
    </row>
    <row r="21" spans="1:18" s="50" customFormat="1" ht="25.5" x14ac:dyDescent="0.25">
      <c r="A21" s="43">
        <v>3</v>
      </c>
      <c r="B21" s="44" t="s">
        <v>31</v>
      </c>
      <c r="C21" s="57"/>
      <c r="D21" s="46"/>
      <c r="E21" s="58"/>
      <c r="F21" s="59"/>
      <c r="G21" s="49"/>
      <c r="H21" s="48"/>
      <c r="I21" s="49"/>
      <c r="J21" s="48"/>
      <c r="K21" s="49"/>
      <c r="L21" s="48"/>
      <c r="M21" s="49"/>
      <c r="N21" s="48"/>
      <c r="O21" s="59"/>
      <c r="Q21" s="9"/>
      <c r="R21" s="8"/>
    </row>
    <row r="22" spans="1:18" ht="15" x14ac:dyDescent="0.2">
      <c r="A22" s="86" t="s">
        <v>51</v>
      </c>
      <c r="B22" s="10" t="s">
        <v>32</v>
      </c>
      <c r="C22" s="51" t="s">
        <v>2</v>
      </c>
      <c r="D22" s="4">
        <f>0.3*1.1*1.5*600</f>
        <v>297</v>
      </c>
      <c r="E22" s="53">
        <v>0.05</v>
      </c>
      <c r="F22" s="12">
        <v>8</v>
      </c>
      <c r="G22" s="54">
        <f t="shared" ref="G22:G28" si="17">E22*F22</f>
        <v>0.4</v>
      </c>
      <c r="H22" s="55">
        <v>5.26</v>
      </c>
      <c r="I22" s="54">
        <v>3.9</v>
      </c>
      <c r="J22" s="55">
        <f t="shared" ref="J22:J23" si="18">SUM(G22:I22)</f>
        <v>9.56</v>
      </c>
      <c r="K22" s="7">
        <f t="shared" ref="K22:K29" si="19">ROUND(D22*E22,2)</f>
        <v>14.85</v>
      </c>
      <c r="L22" s="6">
        <f t="shared" ref="L22:L29" si="20">ROUND(D22*G22,2)</f>
        <v>118.8</v>
      </c>
      <c r="M22" s="6">
        <f t="shared" ref="M22:M25" si="21">ROUND(D22*H22,2)</f>
        <v>1562.22</v>
      </c>
      <c r="N22" s="6">
        <f t="shared" ref="N22:N29" si="22">ROUND(I22*D22,2)</f>
        <v>1158.3</v>
      </c>
      <c r="O22" s="6">
        <f t="shared" ref="O22:O28" si="23">SUM(L22:N22)</f>
        <v>2839.3199999999997</v>
      </c>
      <c r="Q22" s="9"/>
      <c r="R22" s="8"/>
    </row>
    <row r="23" spans="1:18" ht="24" x14ac:dyDescent="0.2">
      <c r="A23" s="86" t="s">
        <v>52</v>
      </c>
      <c r="B23" s="10" t="s">
        <v>34</v>
      </c>
      <c r="C23" s="51" t="s">
        <v>25</v>
      </c>
      <c r="D23" s="4">
        <f>600*1.5</f>
        <v>900</v>
      </c>
      <c r="E23" s="53">
        <v>0.1</v>
      </c>
      <c r="F23" s="12">
        <v>8</v>
      </c>
      <c r="G23" s="54">
        <f t="shared" si="17"/>
        <v>0.8</v>
      </c>
      <c r="H23" s="55">
        <v>3.41</v>
      </c>
      <c r="I23" s="54">
        <v>2.6</v>
      </c>
      <c r="J23" s="55">
        <f t="shared" si="18"/>
        <v>6.8100000000000005</v>
      </c>
      <c r="K23" s="7">
        <f t="shared" si="19"/>
        <v>90</v>
      </c>
      <c r="L23" s="6">
        <f t="shared" si="20"/>
        <v>720</v>
      </c>
      <c r="M23" s="6">
        <f t="shared" si="21"/>
        <v>3069</v>
      </c>
      <c r="N23" s="6">
        <f t="shared" si="22"/>
        <v>2340</v>
      </c>
      <c r="O23" s="6">
        <f t="shared" si="23"/>
        <v>6129</v>
      </c>
      <c r="Q23" s="9"/>
      <c r="R23" s="8"/>
    </row>
    <row r="24" spans="1:18" ht="15" x14ac:dyDescent="0.2">
      <c r="A24" s="86" t="s">
        <v>53</v>
      </c>
      <c r="B24" s="10" t="s">
        <v>64</v>
      </c>
      <c r="C24" s="51" t="s">
        <v>65</v>
      </c>
      <c r="D24" s="4">
        <f>600*2</f>
        <v>1200</v>
      </c>
      <c r="E24" s="53">
        <v>0.6</v>
      </c>
      <c r="F24" s="12">
        <v>8</v>
      </c>
      <c r="G24" s="54">
        <v>2</v>
      </c>
      <c r="H24" s="55">
        <v>5.46</v>
      </c>
      <c r="I24" s="54">
        <v>0.6</v>
      </c>
      <c r="J24" s="55">
        <f t="shared" ref="J24" si="24">SUM(G24:I24)</f>
        <v>8.06</v>
      </c>
      <c r="K24" s="7">
        <f>ROUND(D24*E24,2)</f>
        <v>720</v>
      </c>
      <c r="L24" s="6">
        <f t="shared" ref="L24" si="25">ROUND(D24*G24,2)</f>
        <v>2400</v>
      </c>
      <c r="M24" s="6">
        <f t="shared" ref="M24" si="26">ROUND(D24*H24,2)</f>
        <v>6552</v>
      </c>
      <c r="N24" s="6">
        <f t="shared" ref="N24" si="27">ROUND(I24*D24,2)</f>
        <v>720</v>
      </c>
      <c r="O24" s="6">
        <f t="shared" ref="O24" si="28">SUM(L24:N24)</f>
        <v>9672</v>
      </c>
      <c r="Q24" s="9"/>
      <c r="R24" s="8"/>
    </row>
    <row r="25" spans="1:18" ht="20.25" customHeight="1" x14ac:dyDescent="0.2">
      <c r="A25" s="86" t="s">
        <v>54</v>
      </c>
      <c r="B25" s="10" t="s">
        <v>33</v>
      </c>
      <c r="C25" s="51" t="s">
        <v>25</v>
      </c>
      <c r="D25" s="4">
        <f>600*1.5</f>
        <v>900</v>
      </c>
      <c r="E25" s="64">
        <v>0.05</v>
      </c>
      <c r="F25" s="12">
        <v>8</v>
      </c>
      <c r="G25" s="65">
        <f t="shared" si="17"/>
        <v>0.4</v>
      </c>
      <c r="H25" s="66">
        <v>0.28000000000000003</v>
      </c>
      <c r="I25" s="65">
        <v>0.2</v>
      </c>
      <c r="J25" s="66">
        <f t="shared" ref="J25" si="29">SUM(G25:I25)</f>
        <v>0.88000000000000012</v>
      </c>
      <c r="K25" s="61">
        <f t="shared" si="19"/>
        <v>45</v>
      </c>
      <c r="L25" s="60">
        <f t="shared" si="20"/>
        <v>360</v>
      </c>
      <c r="M25" s="60">
        <f t="shared" si="21"/>
        <v>252</v>
      </c>
      <c r="N25" s="60">
        <f t="shared" si="22"/>
        <v>180</v>
      </c>
      <c r="O25" s="60">
        <f t="shared" si="23"/>
        <v>792</v>
      </c>
      <c r="Q25" s="9"/>
      <c r="R25" s="8"/>
    </row>
    <row r="26" spans="1:18" ht="24" x14ac:dyDescent="0.2">
      <c r="A26" s="86" t="s">
        <v>55</v>
      </c>
      <c r="B26" s="10" t="s">
        <v>35</v>
      </c>
      <c r="C26" s="51" t="s">
        <v>25</v>
      </c>
      <c r="D26" s="4">
        <v>2</v>
      </c>
      <c r="E26" s="67">
        <v>1.2</v>
      </c>
      <c r="F26" s="12">
        <v>8</v>
      </c>
      <c r="G26" s="68">
        <f t="shared" si="17"/>
        <v>9.6</v>
      </c>
      <c r="H26" s="68">
        <v>14.7</v>
      </c>
      <c r="I26" s="68">
        <f t="shared" ref="I26:I28" si="30">G26*0.05</f>
        <v>0.48</v>
      </c>
      <c r="J26" s="68">
        <f t="shared" ref="J26:J28" si="31">SUM(G26:I26)</f>
        <v>24.779999999999998</v>
      </c>
      <c r="K26" s="61">
        <f t="shared" si="19"/>
        <v>2.4</v>
      </c>
      <c r="L26" s="60">
        <f t="shared" si="20"/>
        <v>19.2</v>
      </c>
      <c r="M26" s="60">
        <f>ROUND(D26*H26,2)</f>
        <v>29.4</v>
      </c>
      <c r="N26" s="60">
        <f t="shared" si="22"/>
        <v>0.96</v>
      </c>
      <c r="O26" s="60">
        <f t="shared" si="23"/>
        <v>49.559999999999995</v>
      </c>
      <c r="Q26" s="9"/>
      <c r="R26" s="8"/>
    </row>
    <row r="27" spans="1:18" ht="24" x14ac:dyDescent="0.2">
      <c r="A27" s="86" t="s">
        <v>56</v>
      </c>
      <c r="B27" s="10" t="s">
        <v>36</v>
      </c>
      <c r="C27" s="51" t="s">
        <v>25</v>
      </c>
      <c r="D27" s="4">
        <v>5</v>
      </c>
      <c r="E27" s="67">
        <v>1.2</v>
      </c>
      <c r="F27" s="12">
        <v>8</v>
      </c>
      <c r="G27" s="68">
        <f t="shared" si="17"/>
        <v>9.6</v>
      </c>
      <c r="H27" s="68">
        <v>14.7</v>
      </c>
      <c r="I27" s="68">
        <f t="shared" si="30"/>
        <v>0.48</v>
      </c>
      <c r="J27" s="68">
        <f t="shared" si="31"/>
        <v>24.779999999999998</v>
      </c>
      <c r="K27" s="61">
        <f t="shared" si="19"/>
        <v>6</v>
      </c>
      <c r="L27" s="60">
        <f t="shared" si="20"/>
        <v>48</v>
      </c>
      <c r="M27" s="60">
        <f>ROUND(D27*H27,2)</f>
        <v>73.5</v>
      </c>
      <c r="N27" s="60">
        <f t="shared" si="22"/>
        <v>2.4</v>
      </c>
      <c r="O27" s="60">
        <f t="shared" si="23"/>
        <v>123.9</v>
      </c>
      <c r="Q27" s="9"/>
      <c r="R27" s="8"/>
    </row>
    <row r="28" spans="1:18" ht="14.25" customHeight="1" x14ac:dyDescent="0.2">
      <c r="A28" s="86" t="s">
        <v>58</v>
      </c>
      <c r="B28" s="10" t="s">
        <v>37</v>
      </c>
      <c r="C28" s="51" t="s">
        <v>25</v>
      </c>
      <c r="D28" s="4">
        <f>600*1.5</f>
        <v>900</v>
      </c>
      <c r="E28" s="67">
        <v>1.2</v>
      </c>
      <c r="F28" s="12">
        <v>8</v>
      </c>
      <c r="G28" s="68">
        <f t="shared" si="17"/>
        <v>9.6</v>
      </c>
      <c r="H28" s="68">
        <v>6.8</v>
      </c>
      <c r="I28" s="68">
        <f t="shared" si="30"/>
        <v>0.48</v>
      </c>
      <c r="J28" s="68">
        <f t="shared" si="31"/>
        <v>16.88</v>
      </c>
      <c r="K28" s="61">
        <f t="shared" si="19"/>
        <v>1080</v>
      </c>
      <c r="L28" s="60">
        <f t="shared" si="20"/>
        <v>8640</v>
      </c>
      <c r="M28" s="60">
        <f>ROUND(D28*H28,2)</f>
        <v>6120</v>
      </c>
      <c r="N28" s="60">
        <f t="shared" si="22"/>
        <v>432</v>
      </c>
      <c r="O28" s="60">
        <f t="shared" si="23"/>
        <v>15192</v>
      </c>
      <c r="Q28" s="9"/>
      <c r="R28" s="8"/>
    </row>
    <row r="29" spans="1:18" s="29" customFormat="1" ht="24" x14ac:dyDescent="0.2">
      <c r="A29" s="86" t="s">
        <v>63</v>
      </c>
      <c r="B29" s="10" t="s">
        <v>59</v>
      </c>
      <c r="C29" s="51" t="s">
        <v>25</v>
      </c>
      <c r="D29" s="4">
        <f>600*1</f>
        <v>600</v>
      </c>
      <c r="E29" s="56">
        <v>0.13</v>
      </c>
      <c r="F29" s="12">
        <v>8</v>
      </c>
      <c r="G29" s="7">
        <v>0.32</v>
      </c>
      <c r="H29" s="6">
        <v>1.42</v>
      </c>
      <c r="I29" s="7">
        <v>1.98</v>
      </c>
      <c r="J29" s="6">
        <f t="shared" ref="J29" si="32">SUM(G29:I29)</f>
        <v>3.7199999999999998</v>
      </c>
      <c r="K29" s="7">
        <f t="shared" si="19"/>
        <v>78</v>
      </c>
      <c r="L29" s="6">
        <f t="shared" si="20"/>
        <v>192</v>
      </c>
      <c r="M29" s="6">
        <f t="shared" ref="M29" si="33">ROUND(D29*H29,2)</f>
        <v>852</v>
      </c>
      <c r="N29" s="6">
        <f t="shared" si="22"/>
        <v>1188</v>
      </c>
      <c r="O29" s="6">
        <f>SUM(L29:N29)</f>
        <v>2232</v>
      </c>
    </row>
    <row r="30" spans="1:18" s="77" customFormat="1" ht="18" customHeight="1" x14ac:dyDescent="0.25">
      <c r="A30" s="73">
        <v>4</v>
      </c>
      <c r="B30" s="74" t="s">
        <v>38</v>
      </c>
      <c r="C30" s="75"/>
      <c r="D30" s="76"/>
      <c r="E30" s="69"/>
      <c r="F30" s="70"/>
      <c r="G30" s="71"/>
      <c r="H30" s="72"/>
      <c r="I30" s="71"/>
      <c r="J30" s="72"/>
      <c r="K30" s="71"/>
      <c r="L30" s="72"/>
      <c r="M30" s="71"/>
      <c r="N30" s="72"/>
      <c r="O30" s="70"/>
      <c r="Q30" s="9"/>
      <c r="R30" s="8"/>
    </row>
    <row r="31" spans="1:18" s="8" customFormat="1" ht="13.5" x14ac:dyDescent="0.25">
      <c r="B31" s="62" t="s">
        <v>60</v>
      </c>
      <c r="C31" s="63" t="s">
        <v>25</v>
      </c>
      <c r="D31" s="92">
        <v>80</v>
      </c>
      <c r="E31" s="93">
        <v>0.04</v>
      </c>
      <c r="F31" s="94">
        <v>8</v>
      </c>
      <c r="G31" s="95">
        <f>E31*F31</f>
        <v>0.32</v>
      </c>
      <c r="H31" s="94">
        <v>6.96</v>
      </c>
      <c r="I31" s="95">
        <v>3.9</v>
      </c>
      <c r="J31" s="94">
        <f>SUM(G31:I31)</f>
        <v>11.18</v>
      </c>
      <c r="K31" s="95">
        <f>D31*E31</f>
        <v>3.2</v>
      </c>
      <c r="L31" s="94">
        <f>D31*G31</f>
        <v>25.6</v>
      </c>
      <c r="M31" s="95">
        <f>D31*H31</f>
        <v>556.79999999999995</v>
      </c>
      <c r="N31" s="94">
        <f>I31*D31</f>
        <v>312</v>
      </c>
      <c r="O31" s="94">
        <f>SUM(L31:N31)</f>
        <v>894.4</v>
      </c>
      <c r="Q31" s="9"/>
    </row>
    <row r="32" spans="1:18" s="77" customFormat="1" ht="18" customHeight="1" x14ac:dyDescent="0.25">
      <c r="A32" s="73">
        <v>5</v>
      </c>
      <c r="B32" s="74" t="s">
        <v>75</v>
      </c>
      <c r="C32" s="75"/>
      <c r="D32" s="76"/>
      <c r="E32" s="69"/>
      <c r="F32" s="70"/>
      <c r="G32" s="71"/>
      <c r="H32" s="72"/>
      <c r="I32" s="71"/>
      <c r="J32" s="72"/>
      <c r="K32" s="71"/>
      <c r="L32" s="72"/>
      <c r="M32" s="71"/>
      <c r="N32" s="72"/>
      <c r="O32" s="70"/>
      <c r="Q32" s="9"/>
      <c r="R32" s="8"/>
    </row>
    <row r="33" spans="1:17" s="8" customFormat="1" ht="24" x14ac:dyDescent="0.25">
      <c r="A33" s="1" t="s">
        <v>76</v>
      </c>
      <c r="B33" s="62" t="s">
        <v>78</v>
      </c>
      <c r="C33" s="63" t="s">
        <v>77</v>
      </c>
      <c r="D33" s="92">
        <v>24</v>
      </c>
      <c r="E33" s="93">
        <v>4</v>
      </c>
      <c r="F33" s="94">
        <v>8</v>
      </c>
      <c r="G33" s="95">
        <v>90</v>
      </c>
      <c r="H33" s="94">
        <v>1065</v>
      </c>
      <c r="I33" s="95">
        <v>25</v>
      </c>
      <c r="J33" s="94">
        <f>SUM(G33:I33)</f>
        <v>1180</v>
      </c>
      <c r="K33" s="95">
        <f>D33*E33</f>
        <v>96</v>
      </c>
      <c r="L33" s="94">
        <f>D33*G33</f>
        <v>2160</v>
      </c>
      <c r="M33" s="95">
        <f>D33*H33</f>
        <v>25560</v>
      </c>
      <c r="N33" s="94">
        <f>I33*D33</f>
        <v>600</v>
      </c>
      <c r="O33" s="94">
        <f>SUM(L33:N33)</f>
        <v>28320</v>
      </c>
      <c r="Q33" s="9"/>
    </row>
    <row r="34" spans="1:17" s="8" customFormat="1" x14ac:dyDescent="0.25">
      <c r="A34" s="1"/>
      <c r="B34" s="62"/>
      <c r="C34" s="63"/>
      <c r="D34" s="99"/>
      <c r="E34" s="100"/>
      <c r="F34" s="101"/>
      <c r="G34" s="101"/>
      <c r="H34" s="101"/>
      <c r="I34" s="101"/>
      <c r="J34" s="101"/>
      <c r="K34" s="101"/>
      <c r="L34" s="101"/>
      <c r="M34" s="101"/>
      <c r="N34" s="102" t="s">
        <v>69</v>
      </c>
      <c r="O34" s="102">
        <f>SUM(O11:O33)</f>
        <v>81159.88</v>
      </c>
      <c r="Q34" s="9"/>
    </row>
    <row r="35" spans="1:17" x14ac:dyDescent="0.2">
      <c r="A35" s="87"/>
      <c r="B35" s="88" t="s">
        <v>39</v>
      </c>
      <c r="C35" s="89"/>
      <c r="D35" s="96"/>
      <c r="E35" s="97"/>
      <c r="F35" s="98"/>
      <c r="G35" s="103"/>
      <c r="H35" s="103"/>
      <c r="I35" s="103"/>
      <c r="J35" s="103"/>
      <c r="K35" s="103">
        <f>SUM(K11:K34)</f>
        <v>2451.35</v>
      </c>
      <c r="L35" s="103">
        <f>SUM(L11:L34)</f>
        <v>26210.799999999999</v>
      </c>
      <c r="M35" s="103">
        <f>SUM(M11:M34)</f>
        <v>46198.92</v>
      </c>
      <c r="N35" s="103">
        <f>SUM(N11:N34)</f>
        <v>8750.16</v>
      </c>
      <c r="O35" s="103">
        <f>O34</f>
        <v>81159.88</v>
      </c>
    </row>
    <row r="36" spans="1:17" x14ac:dyDescent="0.2">
      <c r="J36" s="83"/>
      <c r="K36" s="84"/>
      <c r="L36" s="84"/>
      <c r="M36" s="84"/>
      <c r="N36" s="84"/>
      <c r="O36" s="85"/>
    </row>
    <row r="37" spans="1:17" customFormat="1" ht="15.75" x14ac:dyDescent="0.25">
      <c r="A37" s="104"/>
      <c r="B37" s="105"/>
      <c r="C37" s="106"/>
      <c r="D37" s="107"/>
      <c r="E37" s="108"/>
      <c r="F37" s="108"/>
      <c r="G37" s="109"/>
      <c r="H37" s="108"/>
      <c r="I37" s="108"/>
      <c r="J37" s="110" t="s">
        <v>67</v>
      </c>
      <c r="K37" s="111">
        <f>K35</f>
        <v>2451.35</v>
      </c>
      <c r="L37" s="111">
        <f>L35</f>
        <v>26210.799999999999</v>
      </c>
      <c r="M37" s="111">
        <f>M35</f>
        <v>46198.92</v>
      </c>
      <c r="N37" s="111">
        <f>N35</f>
        <v>8750.16</v>
      </c>
      <c r="O37" s="111">
        <f>O35</f>
        <v>81159.88</v>
      </c>
    </row>
    <row r="38" spans="1:17" customFormat="1" ht="15.75" x14ac:dyDescent="0.25">
      <c r="A38" s="104"/>
      <c r="B38" s="112"/>
      <c r="C38" s="113"/>
      <c r="D38" s="114"/>
      <c r="E38" s="115"/>
      <c r="F38" s="115"/>
      <c r="G38" s="115"/>
      <c r="H38" s="115"/>
      <c r="I38" s="115"/>
      <c r="J38" s="116" t="s">
        <v>68</v>
      </c>
      <c r="K38" s="117"/>
      <c r="L38" s="117"/>
      <c r="M38" s="118">
        <f>ROUND(M37*0.01,2)</f>
        <v>461.99</v>
      </c>
      <c r="N38" s="118"/>
      <c r="O38" s="118">
        <f>M38</f>
        <v>461.99</v>
      </c>
    </row>
    <row r="39" spans="1:17" customFormat="1" ht="15.75" x14ac:dyDescent="0.25">
      <c r="A39" s="119"/>
      <c r="B39" s="112"/>
      <c r="C39" s="113"/>
      <c r="D39" s="114"/>
      <c r="E39" s="115"/>
      <c r="F39" s="115"/>
      <c r="G39" s="115"/>
      <c r="H39" s="115"/>
      <c r="I39" s="115"/>
      <c r="J39" s="120" t="s">
        <v>69</v>
      </c>
      <c r="K39" s="117"/>
      <c r="L39" s="121">
        <f>L37</f>
        <v>26210.799999999999</v>
      </c>
      <c r="M39" s="121">
        <f>M37+M38</f>
        <v>46660.909999999996</v>
      </c>
      <c r="N39" s="121">
        <f>N37</f>
        <v>8750.16</v>
      </c>
      <c r="O39" s="122">
        <f>SUM(O37:O38)</f>
        <v>81621.87000000001</v>
      </c>
    </row>
    <row r="40" spans="1:17" customFormat="1" ht="13.5" customHeight="1" x14ac:dyDescent="0.25">
      <c r="A40" s="123"/>
      <c r="B40" s="124"/>
      <c r="C40" s="124"/>
      <c r="D40" s="124"/>
      <c r="E40" s="124"/>
      <c r="F40" s="124"/>
      <c r="G40" s="124"/>
      <c r="H40" s="124"/>
      <c r="I40" s="124"/>
      <c r="J40" s="116" t="s">
        <v>70</v>
      </c>
      <c r="K40" s="125"/>
      <c r="L40" s="125"/>
      <c r="M40" s="125"/>
      <c r="N40" s="125"/>
      <c r="O40" s="125">
        <f>ROUND(O39*0.03,2)</f>
        <v>2448.66</v>
      </c>
    </row>
    <row r="41" spans="1:17" customFormat="1" ht="15.75" x14ac:dyDescent="0.25">
      <c r="A41" s="126"/>
      <c r="B41" s="148" t="s">
        <v>71</v>
      </c>
      <c r="C41" s="148"/>
      <c r="D41" s="148"/>
      <c r="E41" s="148"/>
      <c r="F41" s="148"/>
      <c r="G41" s="148"/>
      <c r="H41" s="148"/>
      <c r="I41" s="148"/>
      <c r="J41" s="148"/>
      <c r="K41" s="125"/>
      <c r="L41" s="125"/>
      <c r="M41" s="125"/>
      <c r="N41" s="125"/>
      <c r="O41" s="127">
        <f>ROUND(O40*10%,2)</f>
        <v>244.87</v>
      </c>
    </row>
    <row r="42" spans="1:17" customFormat="1" ht="15.75" x14ac:dyDescent="0.25">
      <c r="A42" s="128"/>
      <c r="B42" s="148" t="s">
        <v>72</v>
      </c>
      <c r="C42" s="148"/>
      <c r="D42" s="148"/>
      <c r="E42" s="148"/>
      <c r="F42" s="148"/>
      <c r="G42" s="148"/>
      <c r="H42" s="148"/>
      <c r="I42" s="148"/>
      <c r="J42" s="148"/>
      <c r="K42" s="129"/>
      <c r="L42" s="129"/>
      <c r="M42" s="129"/>
      <c r="N42" s="129"/>
      <c r="O42" s="129">
        <f>ROUND(O39*0.05,2)</f>
        <v>4081.09</v>
      </c>
    </row>
    <row r="43" spans="1:17" customFormat="1" ht="12.75" customHeight="1" x14ac:dyDescent="0.25">
      <c r="A43" s="128"/>
      <c r="B43" s="148" t="s">
        <v>73</v>
      </c>
      <c r="C43" s="148"/>
      <c r="D43" s="148"/>
      <c r="E43" s="148"/>
      <c r="F43" s="148"/>
      <c r="G43" s="148"/>
      <c r="H43" s="148"/>
      <c r="I43" s="148"/>
      <c r="J43" s="148"/>
      <c r="K43" s="129"/>
      <c r="L43" s="129"/>
      <c r="M43" s="129"/>
      <c r="N43" s="129"/>
      <c r="O43" s="129">
        <f>ROUND(L39*0.2359,2)</f>
        <v>6183.13</v>
      </c>
    </row>
    <row r="44" spans="1:17" customFormat="1" ht="15.75" x14ac:dyDescent="0.25">
      <c r="A44" s="128"/>
      <c r="B44" s="146" t="s">
        <v>62</v>
      </c>
      <c r="C44" s="146"/>
      <c r="D44" s="146"/>
      <c r="E44" s="146"/>
      <c r="F44" s="146"/>
      <c r="G44" s="146"/>
      <c r="H44" s="146"/>
      <c r="I44" s="146"/>
      <c r="J44" s="146"/>
      <c r="K44" s="130"/>
      <c r="L44" s="130"/>
      <c r="M44" s="130"/>
      <c r="N44" s="131"/>
      <c r="O44" s="132">
        <f>O39+O40+O42+O43</f>
        <v>94334.750000000015</v>
      </c>
    </row>
    <row r="45" spans="1:17" customFormat="1" ht="12.75" customHeight="1" x14ac:dyDescent="0.25">
      <c r="A45" s="133"/>
      <c r="B45" s="148" t="s">
        <v>74</v>
      </c>
      <c r="C45" s="148"/>
      <c r="D45" s="148"/>
      <c r="E45" s="148"/>
      <c r="F45" s="148"/>
      <c r="G45" s="148"/>
      <c r="H45" s="148"/>
      <c r="I45" s="148"/>
      <c r="J45" s="148"/>
      <c r="K45" s="130"/>
      <c r="L45" s="130"/>
      <c r="M45" s="130"/>
      <c r="N45" s="131"/>
      <c r="O45" s="134">
        <f>ROUND(O44*21%,2)</f>
        <v>19810.3</v>
      </c>
    </row>
    <row r="46" spans="1:17" customFormat="1" ht="15.75" x14ac:dyDescent="0.25">
      <c r="A46" s="133"/>
      <c r="B46" s="135"/>
      <c r="C46" s="135"/>
      <c r="D46" s="136"/>
      <c r="E46" s="135"/>
      <c r="F46" s="135"/>
      <c r="G46" s="135"/>
      <c r="H46" s="146" t="s">
        <v>69</v>
      </c>
      <c r="I46" s="146"/>
      <c r="J46" s="146"/>
      <c r="K46" s="137"/>
      <c r="L46" s="137"/>
      <c r="M46" s="130"/>
      <c r="N46" s="131"/>
      <c r="O46" s="132">
        <f>O44+O45</f>
        <v>114145.05000000002</v>
      </c>
    </row>
  </sheetData>
  <mergeCells count="14">
    <mergeCell ref="H46:J46"/>
    <mergeCell ref="C2:O2"/>
    <mergeCell ref="B41:J41"/>
    <mergeCell ref="B42:J42"/>
    <mergeCell ref="B43:J43"/>
    <mergeCell ref="B44:J44"/>
    <mergeCell ref="B45:J45"/>
    <mergeCell ref="N5:O5"/>
    <mergeCell ref="K7:O7"/>
    <mergeCell ref="A7:A8"/>
    <mergeCell ref="B7:B8"/>
    <mergeCell ref="C7:C8"/>
    <mergeCell ref="D7:D8"/>
    <mergeCell ref="E7:J7"/>
  </mergeCells>
  <conditionalFormatting sqref="Q12:Q19 Q21:Q31 Q34">
    <cfRule type="cellIs" dxfId="3" priority="16" operator="greaterThan">
      <formula>0.05</formula>
    </cfRule>
  </conditionalFormatting>
  <conditionalFormatting sqref="Q11">
    <cfRule type="cellIs" dxfId="2" priority="15" operator="greaterThan">
      <formula>0.05</formula>
    </cfRule>
  </conditionalFormatting>
  <conditionalFormatting sqref="Q20">
    <cfRule type="cellIs" dxfId="1" priority="14" operator="greaterThan">
      <formula>0.05</formula>
    </cfRule>
  </conditionalFormatting>
  <conditionalFormatting sqref="Q32:Q33">
    <cfRule type="cellIs" dxfId="0" priority="1" operator="greaterThan">
      <formula>0.05</formula>
    </cfRule>
  </conditionalFormatting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Lapa2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Pēteris Sabļins</dc:creator>
  <cp:lastModifiedBy>Jevgēnija Sviridenkova</cp:lastModifiedBy>
  <dcterms:created xsi:type="dcterms:W3CDTF">2016-07-05T08:45:29Z</dcterms:created>
  <dcterms:modified xsi:type="dcterms:W3CDTF">2018-01-04T06:25:58Z</dcterms:modified>
</cp:coreProperties>
</file>