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evgenija\Desktop\"/>
    </mc:Choice>
  </mc:AlternateContent>
  <bookViews>
    <workbookView xWindow="0" yWindow="0" windowWidth="28800" windowHeight="12210"/>
  </bookViews>
  <sheets>
    <sheet name="investīcij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C16" i="1"/>
  <c r="L16" i="1" s="1"/>
  <c r="L38" i="1" l="1"/>
  <c r="M38" i="1" s="1"/>
  <c r="L32" i="1"/>
  <c r="M32" i="1" s="1"/>
  <c r="I14" i="1" l="1"/>
  <c r="J14" i="1" s="1"/>
  <c r="M46" i="1" l="1"/>
  <c r="K20" i="1"/>
  <c r="L20" i="1" s="1"/>
  <c r="L46" i="1" s="1"/>
  <c r="J15" i="1"/>
  <c r="L15" i="1" s="1"/>
  <c r="C36" i="1"/>
  <c r="C30" i="1"/>
  <c r="C42" i="1"/>
  <c r="C18" i="1" l="1"/>
  <c r="C11" i="1" l="1"/>
  <c r="C10" i="1"/>
  <c r="C7" i="1"/>
  <c r="C6" i="1"/>
  <c r="H6" i="1" l="1"/>
  <c r="I6" i="1"/>
  <c r="C8" i="1"/>
  <c r="I10" i="1"/>
  <c r="H10" i="1"/>
  <c r="C12" i="1"/>
  <c r="I7" i="1"/>
  <c r="K7" i="1" s="1"/>
  <c r="I11" i="1"/>
  <c r="I8" i="1" l="1"/>
  <c r="K8" i="1" s="1"/>
  <c r="K46" i="1" s="1"/>
  <c r="I12" i="1"/>
  <c r="K12" i="1"/>
  <c r="C46" i="1"/>
  <c r="J46" i="1"/>
  <c r="I46" i="1"/>
  <c r="H46" i="1"/>
</calcChain>
</file>

<file path=xl/sharedStrings.xml><?xml version="1.0" encoding="utf-8"?>
<sst xmlns="http://schemas.openxmlformats.org/spreadsheetml/2006/main" count="158" uniqueCount="101">
  <si>
    <t>Nr.p.k.</t>
  </si>
  <si>
    <t>Pasākuma apraksts</t>
  </si>
  <si>
    <t>Rezultāts/Piezīmes</t>
  </si>
  <si>
    <t>Finansējuma avots</t>
  </si>
  <si>
    <t>Projektēšana</t>
  </si>
  <si>
    <t>Autoruzraudzība</t>
  </si>
  <si>
    <t>Būvniecība</t>
  </si>
  <si>
    <t>1.</t>
  </si>
  <si>
    <t>1.1.</t>
  </si>
  <si>
    <t>1.2.</t>
  </si>
  <si>
    <t>1.3.</t>
  </si>
  <si>
    <t>2.</t>
  </si>
  <si>
    <t>2.1.</t>
  </si>
  <si>
    <t>2.3.</t>
  </si>
  <si>
    <t>Iespējami atliktie darbi, kas izpildāmi līdz nākošā gada 1.jūnijam</t>
  </si>
  <si>
    <r>
      <t>ERAF</t>
    </r>
    <r>
      <rPr>
        <b/>
        <sz val="12"/>
        <color theme="1"/>
        <rFont val="Times New Roman"/>
        <family val="1"/>
        <charset val="186"/>
      </rPr>
      <t xml:space="preserve"> līdz</t>
    </r>
    <r>
      <rPr>
        <sz val="12"/>
        <color theme="1"/>
        <rFont val="Times New Roman"/>
        <family val="1"/>
        <charset val="186"/>
      </rPr>
      <t xml:space="preserve"> 85% no attiecināmajām izmaksām</t>
    </r>
  </si>
  <si>
    <t>2.2.</t>
  </si>
  <si>
    <t>3.</t>
  </si>
  <si>
    <t>3.2.</t>
  </si>
  <si>
    <t>3.3.</t>
  </si>
  <si>
    <t>3.4.</t>
  </si>
  <si>
    <t>Plūdu risku novēršana Garkalnē, Ādažu novadā</t>
  </si>
  <si>
    <t>2017.-2019.</t>
  </si>
  <si>
    <t>II Priortāte</t>
  </si>
  <si>
    <t>I Prioritāte</t>
  </si>
  <si>
    <t>2018.</t>
  </si>
  <si>
    <t>III Prioritāte</t>
  </si>
  <si>
    <t>Pašvaldība</t>
  </si>
  <si>
    <t xml:space="preserve">Noslēgts līgums ar VSIA "Meliorprojekts" </t>
  </si>
  <si>
    <t>4.</t>
  </si>
  <si>
    <t>4.1.</t>
  </si>
  <si>
    <t>4.2.</t>
  </si>
  <si>
    <t>5.</t>
  </si>
  <si>
    <t>2018.-2019.</t>
  </si>
  <si>
    <t>5.1.</t>
  </si>
  <si>
    <t>5.2.</t>
  </si>
  <si>
    <t>Krūmiņupītes atjaunošana</t>
  </si>
  <si>
    <t>"Vinetu" grāvja pārtīrīšana</t>
  </si>
  <si>
    <t>2018.-2022.</t>
  </si>
  <si>
    <t>2019.-2022.</t>
  </si>
  <si>
    <t>2019.-…</t>
  </si>
  <si>
    <t>2019.-</t>
  </si>
  <si>
    <t>2019.- …</t>
  </si>
  <si>
    <t>Indikat. izmaksas ar PVN (EUR)</t>
  </si>
  <si>
    <t>2020.-…</t>
  </si>
  <si>
    <t>Prioritāte invest.plānā</t>
  </si>
  <si>
    <t>VTP4</t>
  </si>
  <si>
    <t>2016.-2019.</t>
  </si>
  <si>
    <t>2019.</t>
  </si>
  <si>
    <t>2017.-2022.</t>
  </si>
  <si>
    <t>2016.-2022.</t>
  </si>
  <si>
    <t>2016.-2020.</t>
  </si>
  <si>
    <t>2018.-…</t>
  </si>
  <si>
    <t>2022.-…</t>
  </si>
  <si>
    <t>Apauguma novākšana</t>
  </si>
  <si>
    <t>Pārtīrīšana</t>
  </si>
  <si>
    <t>Vectiltiņu ceļa grāvja pārtīrīšana</t>
  </si>
  <si>
    <t>nav iekļauts</t>
  </si>
  <si>
    <t>IV Prioritāte</t>
  </si>
  <si>
    <t>Ziedu un Bērzu ielu grāvju atjaunošana</t>
  </si>
  <si>
    <t>projektēšana aptuveni 1,5 -2 tūkt/km</t>
  </si>
  <si>
    <t>Zeduļu dambja (2,2km) atjaunošana</t>
  </si>
  <si>
    <r>
      <rPr>
        <sz val="11"/>
        <color theme="1"/>
        <rFont val="Calibri"/>
        <family val="2"/>
        <charset val="186"/>
      </rPr>
      <t>~</t>
    </r>
    <r>
      <rPr>
        <sz val="11"/>
        <color theme="1"/>
        <rFont val="Times New Roman"/>
        <family val="1"/>
        <charset val="186"/>
      </rPr>
      <t>20 tūkst/km</t>
    </r>
  </si>
  <si>
    <t>Iespējami atliktie darbi, kas izpildāmi līdz 2020.gada 1.jūnijam</t>
  </si>
  <si>
    <t>Tehniskā apsekošana/uzmērīšana</t>
  </si>
  <si>
    <t>Tehniskā apsekošana</t>
  </si>
  <si>
    <t>Laveru ceļa grāvja (2.95 km) pārtīrīšana</t>
  </si>
  <si>
    <t>Ādažu Centra poldera novadgrāvja (2.84 km) pārtīrīšana</t>
  </si>
  <si>
    <t>Garciema ceļa grāvju (2.7 km) pārtīrīšana</t>
  </si>
  <si>
    <t>Eimuru grāvja (3.58 km) pārtīrīšana</t>
  </si>
  <si>
    <t>Birznieku grāvja (2.82 km) pārtīrīšana</t>
  </si>
  <si>
    <t>Melnās Bumbas (1.3 km) grāvjmalas pārtīrīšana</t>
  </si>
  <si>
    <t>Priekšizpēte, ūd. līmeņa modelēšana</t>
  </si>
  <si>
    <t>Investīciju plānā paredzēti 270 000</t>
  </si>
  <si>
    <t>Apvieno kopā ar Krūmiņupīti?</t>
  </si>
  <si>
    <t>MK Noteikumos Nr. 519 Jauna dambja būvniecībai un Kadagas ceļa posma pacelšanai piešķirti 1 202 265 EUR 1 709 693 EUR</t>
  </si>
  <si>
    <t>-</t>
  </si>
  <si>
    <t>POLDERU UN MELIORĀCIJAS SISTĒMU  PASĀKUMU PLĀNS 2017.-2022.</t>
  </si>
  <si>
    <t>Gads investīciju plānā</t>
  </si>
  <si>
    <t>Plānotais izpildes gads</t>
  </si>
  <si>
    <t>2022-…</t>
  </si>
  <si>
    <t>Projektēšana un autoruzr.</t>
  </si>
  <si>
    <t>KOPĀ:</t>
  </si>
  <si>
    <r>
      <t>Esošā Centra poldera aizsargdambja un būvju atjaunošana no A1 līdz rekonstruētajai daļai (</t>
    </r>
    <r>
      <rPr>
        <sz val="11"/>
        <color theme="1"/>
        <rFont val="Times New Roman"/>
        <family val="1"/>
        <charset val="186"/>
      </rPr>
      <t>t.sk. novadgrāvis, sūkņu stacija, krājbas., krastu nostipr. izskalojumu vietās no A1 līdz Kultūrizgl. centram</t>
    </r>
    <r>
      <rPr>
        <sz val="12"/>
        <color theme="1"/>
        <rFont val="Times New Roman"/>
        <family val="1"/>
        <charset val="186"/>
      </rPr>
      <t>)</t>
    </r>
  </si>
  <si>
    <t>Biotopu izpēte veikta 2016.g.Noslēgts līgums ar VSIA "Meliorprojekts", Būvprojekta izstrādes termiņš 16.05.2018.</t>
  </si>
  <si>
    <r>
      <t>Upmalu aizsargdambja atjaunošana un pilnveidošana (</t>
    </r>
    <r>
      <rPr>
        <sz val="11"/>
        <color theme="1"/>
        <rFont val="Times New Roman"/>
        <family val="1"/>
        <charset val="186"/>
      </rPr>
      <t>t.sk. krājbaseins, virszemes ūd. novades grāvji, sūknēšanas mezgls</t>
    </r>
    <r>
      <rPr>
        <sz val="12"/>
        <color theme="1"/>
        <rFont val="Times New Roman"/>
        <family val="1"/>
        <charset val="186"/>
      </rPr>
      <t>)</t>
    </r>
  </si>
  <si>
    <t>Noslēgts līgums ar VSIA "Meliorprojekts", Būvprojekta izstrādes termiņš 16.05.2018.</t>
  </si>
  <si>
    <t>Atjaunots 2014.g., nepieciešama pārtīrīšana ik pēc 5 gadiem.</t>
  </si>
  <si>
    <t>Atjaunots 2015.g., nepieciešama pārtīrīšana ik pēc 5 gadiem.</t>
  </si>
  <si>
    <t>Atjaunots 2016.g., nepieciešama pārtīrīšana ik pēc 5 gadiem.</t>
  </si>
  <si>
    <t>Stapriņu novadgrāvis (stapriņi - G-B kanāls), klāt arī Jaunkūlu ceļa un Rīgas gatves grāvju atjaunošana</t>
  </si>
  <si>
    <t>Iespējami atliktie darbi, kas izpildāmi līdz 2021.gada 1.jūnijam</t>
  </si>
  <si>
    <t>paskaidrojuma raksts ar pielikumiem</t>
  </si>
  <si>
    <r>
      <t xml:space="preserve">Kopā ar Ziedu ielas bruģēšanu paredzēts ceļu programmā </t>
    </r>
    <r>
      <rPr>
        <sz val="12"/>
        <color rgb="FFFF0000"/>
        <rFont val="Times New Roman"/>
        <family val="1"/>
        <charset val="186"/>
      </rPr>
      <t>2019.gadā</t>
    </r>
    <r>
      <rPr>
        <sz val="12"/>
        <color theme="1"/>
        <rFont val="Times New Roman"/>
        <family val="1"/>
        <charset val="186"/>
      </rPr>
      <t>. Veicot kopā ar ceļu atjaunošanu izmaksas samazinās un palielinās pasākumu lietderība</t>
    </r>
  </si>
  <si>
    <t>Pašvaldības inženierbūve</t>
  </si>
  <si>
    <t>Statuss/ piederība</t>
  </si>
  <si>
    <t>Pašvaldības nozīmes koplietošanas melior.sist.</t>
  </si>
  <si>
    <t>Koplietošanas melior. sist.</t>
  </si>
  <si>
    <r>
      <t xml:space="preserve">MK Noteikumos Nr. 519 Centra poldera atjaunošanai un Upmalu dambim piešķirti </t>
    </r>
    <r>
      <rPr>
        <b/>
        <sz val="11"/>
        <color theme="1"/>
        <rFont val="Times New Roman"/>
        <family val="1"/>
        <charset val="186"/>
      </rPr>
      <t>1 202 265</t>
    </r>
    <r>
      <rPr>
        <sz val="11"/>
        <color theme="1"/>
        <rFont val="Times New Roman"/>
        <family val="1"/>
        <charset val="186"/>
      </rPr>
      <t xml:space="preserve"> EUR</t>
    </r>
  </si>
  <si>
    <r>
      <t>MK Noteikumos Nr. 519 Centra poldera atjaunošanai un Upmalu dambim piešķirti</t>
    </r>
    <r>
      <rPr>
        <b/>
        <sz val="11"/>
        <color theme="1"/>
        <rFont val="Times New Roman"/>
        <family val="1"/>
        <charset val="186"/>
      </rPr>
      <t xml:space="preserve"> 1 202 265</t>
    </r>
    <r>
      <rPr>
        <sz val="11"/>
        <color theme="1"/>
        <rFont val="Times New Roman"/>
        <family val="1"/>
        <charset val="186"/>
      </rPr>
      <t xml:space="preserve"> EUR</t>
    </r>
  </si>
  <si>
    <r>
      <t>Jauna dambja būvniecība no Kadagas tilta līdz Gaujas - Daugavas kanālam (</t>
    </r>
    <r>
      <rPr>
        <sz val="11"/>
        <color theme="1"/>
        <rFont val="Times New Roman"/>
        <family val="1"/>
        <charset val="186"/>
      </rPr>
      <t>t.sk. sūknētava pie Vējupes</t>
    </r>
    <r>
      <rPr>
        <sz val="12"/>
        <color theme="1"/>
        <rFont val="Times New Roman"/>
        <family val="1"/>
        <charset val="186"/>
      </rPr>
      <t>) un Kadagas ceļa posma paaugstināšana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</si>
</sst>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3" fontId="4" fillId="0" borderId="1" xfId="0" applyNumberFormat="1" applyFont="1" applyBorder="1"/>
    <xf numFmtId="0" fontId="3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right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3" fontId="0" fillId="5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B1" zoomScale="80" zoomScaleNormal="80" workbookViewId="0">
      <pane ySplit="3" topLeftCell="A4" activePane="bottomLeft" state="frozen"/>
      <selection pane="bottomLeft" activeCell="A17" sqref="A17:O17"/>
    </sheetView>
  </sheetViews>
  <sheetFormatPr defaultRowHeight="15" x14ac:dyDescent="0.25"/>
  <cols>
    <col min="1" max="1" width="7" customWidth="1"/>
    <col min="2" max="2" width="40.28515625" customWidth="1"/>
    <col min="3" max="4" width="13.28515625" customWidth="1"/>
    <col min="5" max="6" width="16.7109375" customWidth="1"/>
    <col min="7" max="7" width="12.28515625" style="23" customWidth="1"/>
    <col min="8" max="8" width="10.28515625" style="23" customWidth="1"/>
    <col min="9" max="9" width="11.42578125" style="32" customWidth="1"/>
    <col min="10" max="11" width="14.28515625" style="32" customWidth="1"/>
    <col min="12" max="12" width="8.7109375" style="32" customWidth="1"/>
    <col min="13" max="13" width="8.42578125" style="32" customWidth="1"/>
    <col min="14" max="14" width="7.42578125" style="32" customWidth="1"/>
    <col min="15" max="15" width="27.5703125" customWidth="1"/>
  </cols>
  <sheetData>
    <row r="1" spans="1:15" ht="18.75" x14ac:dyDescent="0.3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5" customHeight="1" x14ac:dyDescent="0.25">
      <c r="A2" s="51" t="s">
        <v>0</v>
      </c>
      <c r="B2" s="51" t="s">
        <v>1</v>
      </c>
      <c r="C2" s="51" t="s">
        <v>43</v>
      </c>
      <c r="D2" s="53" t="s">
        <v>95</v>
      </c>
      <c r="E2" s="51" t="s">
        <v>3</v>
      </c>
      <c r="F2" s="51" t="s">
        <v>78</v>
      </c>
      <c r="G2" s="51" t="s">
        <v>45</v>
      </c>
      <c r="H2" s="52" t="s">
        <v>79</v>
      </c>
      <c r="I2" s="52"/>
      <c r="J2" s="52"/>
      <c r="K2" s="52"/>
      <c r="L2" s="52"/>
      <c r="M2" s="52"/>
      <c r="N2" s="52"/>
      <c r="O2" s="51" t="s">
        <v>2</v>
      </c>
    </row>
    <row r="3" spans="1:15" ht="31.5" x14ac:dyDescent="0.25">
      <c r="A3" s="51"/>
      <c r="B3" s="51"/>
      <c r="C3" s="51"/>
      <c r="D3" s="54"/>
      <c r="E3" s="51"/>
      <c r="F3" s="51"/>
      <c r="G3" s="51"/>
      <c r="H3" s="34">
        <v>2017</v>
      </c>
      <c r="I3" s="34">
        <v>2018</v>
      </c>
      <c r="J3" s="34">
        <v>2019</v>
      </c>
      <c r="K3" s="34">
        <v>2020</v>
      </c>
      <c r="L3" s="34">
        <v>2021</v>
      </c>
      <c r="M3" s="34">
        <v>2022</v>
      </c>
      <c r="N3" s="34" t="s">
        <v>80</v>
      </c>
      <c r="O3" s="51"/>
    </row>
    <row r="4" spans="1:15" ht="15.75" x14ac:dyDescent="0.25">
      <c r="A4" s="50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98.45" customHeight="1" x14ac:dyDescent="0.25">
      <c r="A5" s="6" t="s">
        <v>7</v>
      </c>
      <c r="B5" s="19" t="s">
        <v>83</v>
      </c>
      <c r="C5" s="30">
        <v>1311145</v>
      </c>
      <c r="D5" s="30" t="s">
        <v>94</v>
      </c>
      <c r="E5" s="3" t="s">
        <v>15</v>
      </c>
      <c r="F5" s="3" t="s">
        <v>50</v>
      </c>
      <c r="G5" s="3" t="s">
        <v>46</v>
      </c>
      <c r="H5" s="3"/>
      <c r="I5" s="3"/>
      <c r="J5" s="3"/>
      <c r="K5" s="3"/>
      <c r="L5" s="3"/>
      <c r="M5" s="3"/>
      <c r="N5" s="3"/>
      <c r="O5" s="44" t="s">
        <v>98</v>
      </c>
    </row>
    <row r="6" spans="1:15" ht="75" x14ac:dyDescent="0.25">
      <c r="A6" s="9" t="s">
        <v>8</v>
      </c>
      <c r="B6" s="17" t="s">
        <v>4</v>
      </c>
      <c r="C6" s="14">
        <f>93000*1.21</f>
        <v>112530</v>
      </c>
      <c r="D6" s="14"/>
      <c r="E6" s="10"/>
      <c r="F6" s="29" t="s">
        <v>51</v>
      </c>
      <c r="G6" s="24"/>
      <c r="H6" s="35">
        <f>0.2*C6</f>
        <v>22506</v>
      </c>
      <c r="I6" s="48">
        <f>C6-H6</f>
        <v>90024</v>
      </c>
      <c r="J6" s="29"/>
      <c r="K6" s="29"/>
      <c r="L6" s="29"/>
      <c r="M6" s="29"/>
      <c r="N6" s="29"/>
      <c r="O6" s="12" t="s">
        <v>84</v>
      </c>
    </row>
    <row r="7" spans="1:15" ht="30" x14ac:dyDescent="0.25">
      <c r="A7" s="9" t="s">
        <v>9</v>
      </c>
      <c r="B7" s="17" t="s">
        <v>5</v>
      </c>
      <c r="C7" s="14">
        <f>9000*1.21</f>
        <v>10890</v>
      </c>
      <c r="D7" s="14"/>
      <c r="E7" s="10"/>
      <c r="F7" s="29"/>
      <c r="G7" s="24"/>
      <c r="H7" s="24"/>
      <c r="I7" s="36">
        <f>C7*0.2</f>
        <v>2178</v>
      </c>
      <c r="J7" s="39">
        <v>6970</v>
      </c>
      <c r="K7" s="42">
        <f>C7-I7-J7</f>
        <v>1742</v>
      </c>
      <c r="L7" s="38"/>
      <c r="M7" s="29"/>
      <c r="N7" s="29"/>
      <c r="O7" s="12" t="s">
        <v>28</v>
      </c>
    </row>
    <row r="8" spans="1:15" ht="45" x14ac:dyDescent="0.25">
      <c r="A8" s="9" t="s">
        <v>10</v>
      </c>
      <c r="B8" s="17" t="s">
        <v>6</v>
      </c>
      <c r="C8" s="11">
        <f>C5-C6-C7</f>
        <v>1187725</v>
      </c>
      <c r="D8" s="15"/>
      <c r="E8" s="15"/>
      <c r="F8" s="29" t="s">
        <v>38</v>
      </c>
      <c r="G8" s="25"/>
      <c r="H8" s="25"/>
      <c r="I8" s="37">
        <f>C8*0.3</f>
        <v>356317.5</v>
      </c>
      <c r="J8" s="39">
        <v>748266.75</v>
      </c>
      <c r="K8" s="39">
        <f>C8-I8-J8</f>
        <v>83140.75</v>
      </c>
      <c r="L8" s="38"/>
      <c r="M8" s="29"/>
      <c r="N8" s="29"/>
      <c r="O8" s="12" t="s">
        <v>63</v>
      </c>
    </row>
    <row r="9" spans="1:15" ht="51" customHeight="1" x14ac:dyDescent="0.25">
      <c r="A9" s="6" t="s">
        <v>11</v>
      </c>
      <c r="B9" s="19" t="s">
        <v>85</v>
      </c>
      <c r="C9" s="30">
        <v>360000</v>
      </c>
      <c r="D9" s="30" t="s">
        <v>94</v>
      </c>
      <c r="E9" s="3" t="s">
        <v>15</v>
      </c>
      <c r="F9" s="3" t="s">
        <v>47</v>
      </c>
      <c r="G9" s="3" t="s">
        <v>46</v>
      </c>
      <c r="H9" s="3"/>
      <c r="I9" s="3"/>
      <c r="J9" s="3"/>
      <c r="K9" s="3"/>
      <c r="L9" s="3"/>
      <c r="M9" s="3"/>
      <c r="N9" s="3"/>
      <c r="O9" s="44" t="s">
        <v>99</v>
      </c>
    </row>
    <row r="10" spans="1:15" ht="45" x14ac:dyDescent="0.25">
      <c r="A10" s="13" t="s">
        <v>12</v>
      </c>
      <c r="B10" s="17" t="s">
        <v>4</v>
      </c>
      <c r="C10" s="14">
        <f>20000*1.21</f>
        <v>24200</v>
      </c>
      <c r="D10" s="14"/>
      <c r="E10" s="10"/>
      <c r="F10" s="29" t="s">
        <v>47</v>
      </c>
      <c r="G10" s="24"/>
      <c r="H10" s="35">
        <f>C10*0.2</f>
        <v>4840</v>
      </c>
      <c r="I10" s="48">
        <f>C10-H10</f>
        <v>19360</v>
      </c>
      <c r="J10" s="29"/>
      <c r="K10" s="29"/>
      <c r="L10" s="29"/>
      <c r="M10" s="29"/>
      <c r="N10" s="29"/>
      <c r="O10" s="12" t="s">
        <v>86</v>
      </c>
    </row>
    <row r="11" spans="1:15" ht="30" x14ac:dyDescent="0.25">
      <c r="A11" s="9" t="s">
        <v>16</v>
      </c>
      <c r="B11" s="17" t="s">
        <v>5</v>
      </c>
      <c r="C11" s="14">
        <f>2500*1.21</f>
        <v>3025</v>
      </c>
      <c r="D11" s="14"/>
      <c r="E11" s="10"/>
      <c r="F11" s="29" t="s">
        <v>48</v>
      </c>
      <c r="G11" s="24"/>
      <c r="H11" s="24"/>
      <c r="I11" s="37">
        <f>C11*0.2</f>
        <v>605</v>
      </c>
      <c r="J11" s="39">
        <v>1936</v>
      </c>
      <c r="K11" s="36">
        <v>484</v>
      </c>
      <c r="L11" s="38"/>
      <c r="M11" s="29"/>
      <c r="N11" s="29"/>
      <c r="O11" s="12" t="s">
        <v>28</v>
      </c>
    </row>
    <row r="12" spans="1:15" ht="45" x14ac:dyDescent="0.25">
      <c r="A12" s="13" t="s">
        <v>13</v>
      </c>
      <c r="B12" s="17" t="s">
        <v>6</v>
      </c>
      <c r="C12" s="15">
        <f>C9-C10-C11</f>
        <v>332775</v>
      </c>
      <c r="D12" s="15"/>
      <c r="E12" s="16"/>
      <c r="F12" s="29" t="s">
        <v>48</v>
      </c>
      <c r="G12" s="25"/>
      <c r="H12" s="25"/>
      <c r="I12" s="42">
        <f>C12*0.25</f>
        <v>83193.75</v>
      </c>
      <c r="J12" s="39">
        <v>224623</v>
      </c>
      <c r="K12" s="39">
        <f>C12-I12-J12</f>
        <v>24958.25</v>
      </c>
      <c r="L12" s="38"/>
      <c r="M12" s="29"/>
      <c r="N12" s="29"/>
      <c r="O12" s="12" t="s">
        <v>14</v>
      </c>
    </row>
    <row r="13" spans="1:15" ht="55.9" customHeight="1" x14ac:dyDescent="0.25">
      <c r="A13" s="6" t="s">
        <v>17</v>
      </c>
      <c r="B13" s="19" t="s">
        <v>100</v>
      </c>
      <c r="C13" s="30">
        <v>2145333</v>
      </c>
      <c r="D13" s="30" t="s">
        <v>94</v>
      </c>
      <c r="E13" s="3" t="s">
        <v>15</v>
      </c>
      <c r="F13" s="3" t="s">
        <v>49</v>
      </c>
      <c r="G13" s="3" t="s">
        <v>46</v>
      </c>
      <c r="H13" s="3"/>
      <c r="I13" s="3"/>
      <c r="J13" s="3"/>
      <c r="K13" s="3"/>
      <c r="L13" s="3"/>
      <c r="M13" s="3"/>
      <c r="N13" s="3"/>
      <c r="O13" s="44" t="s">
        <v>75</v>
      </c>
    </row>
    <row r="14" spans="1:15" x14ac:dyDescent="0.25">
      <c r="A14" s="13" t="s">
        <v>18</v>
      </c>
      <c r="B14" s="17" t="s">
        <v>4</v>
      </c>
      <c r="C14" s="11">
        <v>150000</v>
      </c>
      <c r="D14" s="11"/>
      <c r="E14" s="10"/>
      <c r="F14" s="29" t="s">
        <v>49</v>
      </c>
      <c r="G14" s="24"/>
      <c r="H14" s="40"/>
      <c r="I14" s="42">
        <f>C14*0.9</f>
        <v>135000</v>
      </c>
      <c r="J14" s="42">
        <f>C14-I14</f>
        <v>15000</v>
      </c>
      <c r="K14" s="29"/>
      <c r="L14" s="29"/>
      <c r="M14" s="29"/>
      <c r="N14" s="29"/>
      <c r="O14" s="12"/>
    </row>
    <row r="15" spans="1:15" x14ac:dyDescent="0.25">
      <c r="A15" s="9" t="s">
        <v>19</v>
      </c>
      <c r="B15" s="17" t="s">
        <v>5</v>
      </c>
      <c r="C15" s="11">
        <v>20000</v>
      </c>
      <c r="D15" s="11"/>
      <c r="E15" s="10"/>
      <c r="F15" s="29"/>
      <c r="G15" s="24"/>
      <c r="H15" s="24"/>
      <c r="I15" s="41"/>
      <c r="J15" s="36">
        <f>C15/2</f>
        <v>10000</v>
      </c>
      <c r="K15" s="36">
        <f>C15*0.4</f>
        <v>8000</v>
      </c>
      <c r="L15" s="39">
        <f>C15-J15-K15</f>
        <v>2000</v>
      </c>
      <c r="M15" s="29"/>
      <c r="N15" s="29"/>
      <c r="O15" s="10"/>
    </row>
    <row r="16" spans="1:15" ht="45" x14ac:dyDescent="0.25">
      <c r="A16" s="13" t="s">
        <v>20</v>
      </c>
      <c r="B16" s="17" t="s">
        <v>6</v>
      </c>
      <c r="C16" s="15">
        <f>C13-170000</f>
        <v>1975333</v>
      </c>
      <c r="D16" s="15"/>
      <c r="E16" s="16"/>
      <c r="F16" s="29" t="s">
        <v>52</v>
      </c>
      <c r="G16" s="25"/>
      <c r="H16" s="25"/>
      <c r="I16" s="41"/>
      <c r="J16" s="36">
        <v>790133</v>
      </c>
      <c r="K16" s="36">
        <v>987667</v>
      </c>
      <c r="L16" s="39">
        <f>C16-J16-K16</f>
        <v>197533</v>
      </c>
      <c r="M16" s="29"/>
      <c r="N16" s="29"/>
      <c r="O16" s="12" t="s">
        <v>91</v>
      </c>
    </row>
    <row r="17" spans="1:15" ht="15.6" customHeight="1" x14ac:dyDescent="0.25">
      <c r="A17" s="50" t="s">
        <v>23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ht="63" x14ac:dyDescent="0.25">
      <c r="A18" s="6" t="s">
        <v>29</v>
      </c>
      <c r="B18" s="20" t="s">
        <v>90</v>
      </c>
      <c r="C18" s="30">
        <f>SUM(C19:C20)</f>
        <v>160000</v>
      </c>
      <c r="D18" s="30" t="s">
        <v>96</v>
      </c>
      <c r="E18" s="3" t="s">
        <v>27</v>
      </c>
      <c r="F18" s="3" t="s">
        <v>49</v>
      </c>
      <c r="G18" s="3" t="s">
        <v>46</v>
      </c>
      <c r="H18" s="3"/>
      <c r="I18" s="3"/>
      <c r="J18" s="3"/>
      <c r="K18" s="3"/>
      <c r="L18" s="3"/>
      <c r="M18" s="3"/>
      <c r="N18" s="3"/>
      <c r="O18" s="2"/>
    </row>
    <row r="19" spans="1:15" ht="30" x14ac:dyDescent="0.25">
      <c r="A19" s="9" t="s">
        <v>30</v>
      </c>
      <c r="B19" s="9" t="s">
        <v>4</v>
      </c>
      <c r="C19" s="15">
        <v>15000</v>
      </c>
      <c r="D19" s="15"/>
      <c r="E19" s="10"/>
      <c r="F19" s="29" t="s">
        <v>22</v>
      </c>
      <c r="G19" s="24"/>
      <c r="H19" s="24"/>
      <c r="I19" s="43"/>
      <c r="J19" s="42">
        <v>10000</v>
      </c>
      <c r="K19" s="29"/>
      <c r="L19" s="29"/>
      <c r="M19" s="29"/>
      <c r="N19" s="29"/>
      <c r="O19" s="12" t="s">
        <v>60</v>
      </c>
    </row>
    <row r="20" spans="1:15" x14ac:dyDescent="0.25">
      <c r="A20" s="9" t="s">
        <v>31</v>
      </c>
      <c r="B20" s="9" t="s">
        <v>6</v>
      </c>
      <c r="C20" s="15">
        <v>145000</v>
      </c>
      <c r="D20" s="15"/>
      <c r="E20" s="10"/>
      <c r="F20" s="29" t="s">
        <v>39</v>
      </c>
      <c r="G20" s="24"/>
      <c r="H20" s="24"/>
      <c r="I20" s="33"/>
      <c r="K20" s="36">
        <f>C20*0.8</f>
        <v>116000</v>
      </c>
      <c r="L20" s="39">
        <f>C20-K20</f>
        <v>29000</v>
      </c>
      <c r="M20" s="29"/>
      <c r="N20" s="29"/>
      <c r="O20" s="10" t="s">
        <v>62</v>
      </c>
    </row>
    <row r="21" spans="1:15" ht="63" x14ac:dyDescent="0.25">
      <c r="A21" s="9"/>
      <c r="B21" s="20" t="s">
        <v>66</v>
      </c>
      <c r="C21" s="30">
        <v>29500</v>
      </c>
      <c r="D21" s="30" t="s">
        <v>96</v>
      </c>
      <c r="E21" s="3" t="s">
        <v>27</v>
      </c>
      <c r="F21" s="3"/>
      <c r="G21" s="27"/>
      <c r="H21" s="27"/>
      <c r="I21" s="3"/>
      <c r="J21" s="5">
        <v>29500</v>
      </c>
      <c r="K21" s="3"/>
      <c r="L21" s="3"/>
      <c r="M21" s="3"/>
      <c r="N21" s="3"/>
      <c r="O21" s="46" t="s">
        <v>87</v>
      </c>
    </row>
    <row r="22" spans="1:15" ht="31.5" x14ac:dyDescent="0.25">
      <c r="A22" s="7" t="s">
        <v>32</v>
      </c>
      <c r="B22" s="20" t="s">
        <v>21</v>
      </c>
      <c r="C22" s="8"/>
      <c r="D22" s="8"/>
      <c r="E22" s="3" t="s">
        <v>27</v>
      </c>
      <c r="F22" s="3" t="s">
        <v>42</v>
      </c>
      <c r="G22" s="27" t="s">
        <v>46</v>
      </c>
      <c r="H22" s="27"/>
      <c r="I22" s="3"/>
      <c r="J22" s="3"/>
      <c r="K22" s="3"/>
      <c r="L22" s="3"/>
      <c r="M22" s="3"/>
      <c r="N22" s="3"/>
      <c r="O22" s="8"/>
    </row>
    <row r="23" spans="1:15" x14ac:dyDescent="0.25">
      <c r="A23" s="9" t="s">
        <v>34</v>
      </c>
      <c r="B23" s="9" t="s">
        <v>72</v>
      </c>
      <c r="C23" s="15">
        <v>35000</v>
      </c>
      <c r="D23" s="15"/>
      <c r="E23" s="10"/>
      <c r="F23" s="29" t="s">
        <v>41</v>
      </c>
      <c r="G23" s="24"/>
      <c r="H23" s="24"/>
      <c r="I23" s="33"/>
      <c r="J23" s="38"/>
      <c r="K23" s="39">
        <v>35000</v>
      </c>
      <c r="L23" s="29"/>
      <c r="M23" s="29"/>
      <c r="N23" s="29"/>
      <c r="O23" s="10"/>
    </row>
    <row r="24" spans="1:15" x14ac:dyDescent="0.25">
      <c r="A24" s="9" t="s">
        <v>35</v>
      </c>
      <c r="B24" s="9" t="s">
        <v>4</v>
      </c>
      <c r="C24" s="10"/>
      <c r="D24" s="10"/>
      <c r="E24" s="10"/>
      <c r="F24" s="29" t="s">
        <v>53</v>
      </c>
      <c r="G24" s="24"/>
      <c r="H24" s="24"/>
      <c r="I24" s="33"/>
      <c r="J24" s="29"/>
      <c r="K24" s="29"/>
      <c r="L24" s="29"/>
      <c r="M24" s="36"/>
      <c r="N24" s="38"/>
      <c r="O24" s="10"/>
    </row>
    <row r="25" spans="1:15" ht="15.75" x14ac:dyDescent="0.25">
      <c r="A25" s="50" t="s">
        <v>26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1:15" ht="101.45" customHeight="1" x14ac:dyDescent="0.25">
      <c r="A26" s="18"/>
      <c r="B26" s="19" t="s">
        <v>59</v>
      </c>
      <c r="C26" s="30">
        <v>14250</v>
      </c>
      <c r="D26" s="30" t="s">
        <v>97</v>
      </c>
      <c r="E26" s="3" t="s">
        <v>27</v>
      </c>
      <c r="F26" s="3" t="s">
        <v>57</v>
      </c>
      <c r="G26" s="3" t="s">
        <v>76</v>
      </c>
      <c r="H26" s="3"/>
      <c r="I26" s="3"/>
      <c r="J26" s="3">
        <v>14250</v>
      </c>
      <c r="K26" s="3"/>
      <c r="L26" s="3"/>
      <c r="M26" s="3"/>
      <c r="N26" s="3"/>
      <c r="O26" s="20" t="s">
        <v>93</v>
      </c>
    </row>
    <row r="27" spans="1:15" ht="63" x14ac:dyDescent="0.25">
      <c r="A27" s="1"/>
      <c r="B27" s="20" t="s">
        <v>68</v>
      </c>
      <c r="C27" s="30">
        <v>27000</v>
      </c>
      <c r="D27" s="30" t="s">
        <v>96</v>
      </c>
      <c r="E27" s="3" t="s">
        <v>27</v>
      </c>
      <c r="F27" s="3"/>
      <c r="G27" s="27"/>
      <c r="H27" s="27"/>
      <c r="I27" s="3"/>
      <c r="J27" s="5"/>
      <c r="K27" s="3">
        <v>27000</v>
      </c>
      <c r="L27" s="3"/>
      <c r="M27" s="3"/>
      <c r="N27" s="3"/>
      <c r="O27" s="46" t="s">
        <v>88</v>
      </c>
    </row>
    <row r="28" spans="1:15" ht="63" x14ac:dyDescent="0.25">
      <c r="A28" s="1"/>
      <c r="B28" s="20" t="s">
        <v>67</v>
      </c>
      <c r="C28" s="30">
        <v>28400</v>
      </c>
      <c r="D28" s="30" t="s">
        <v>96</v>
      </c>
      <c r="E28" s="3" t="s">
        <v>27</v>
      </c>
      <c r="F28" s="3"/>
      <c r="G28" s="27"/>
      <c r="H28" s="27"/>
      <c r="I28" s="3"/>
      <c r="J28" s="5"/>
      <c r="K28" s="3">
        <v>28400</v>
      </c>
      <c r="L28" s="3"/>
      <c r="M28" s="3"/>
      <c r="N28" s="3"/>
      <c r="O28" s="46" t="s">
        <v>88</v>
      </c>
    </row>
    <row r="29" spans="1:15" ht="15.75" x14ac:dyDescent="0.25">
      <c r="A29" s="50" t="s">
        <v>58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ht="31.5" x14ac:dyDescent="0.25">
      <c r="A30" s="5"/>
      <c r="B30" s="19" t="s">
        <v>36</v>
      </c>
      <c r="C30" s="30">
        <f>SUM(C31:C32)</f>
        <v>40000</v>
      </c>
      <c r="D30" s="30" t="s">
        <v>97</v>
      </c>
      <c r="E30" s="3" t="s">
        <v>27</v>
      </c>
      <c r="F30" s="3" t="s">
        <v>38</v>
      </c>
      <c r="G30" s="3" t="s">
        <v>46</v>
      </c>
      <c r="H30" s="3"/>
      <c r="I30" s="3"/>
      <c r="J30" s="3"/>
      <c r="K30" s="3"/>
      <c r="L30" s="3"/>
      <c r="M30" s="3"/>
      <c r="N30" s="3"/>
      <c r="O30" s="5"/>
    </row>
    <row r="31" spans="1:15" x14ac:dyDescent="0.25">
      <c r="A31" s="1"/>
      <c r="B31" s="9" t="s">
        <v>81</v>
      </c>
      <c r="C31" s="4">
        <v>5000</v>
      </c>
      <c r="D31" s="4"/>
      <c r="E31" s="1"/>
      <c r="F31" s="33" t="s">
        <v>33</v>
      </c>
      <c r="G31" s="21"/>
      <c r="H31" s="21"/>
      <c r="I31" s="33"/>
      <c r="K31" s="37">
        <v>4500</v>
      </c>
      <c r="L31" s="37">
        <v>500</v>
      </c>
      <c r="M31" s="33"/>
      <c r="N31" s="33"/>
      <c r="O31" s="1"/>
    </row>
    <row r="32" spans="1:15" x14ac:dyDescent="0.25">
      <c r="A32" s="1"/>
      <c r="B32" s="9" t="s">
        <v>6</v>
      </c>
      <c r="C32" s="4">
        <v>35000</v>
      </c>
      <c r="D32" s="4"/>
      <c r="E32" s="1"/>
      <c r="F32" s="33" t="s">
        <v>39</v>
      </c>
      <c r="G32" s="21"/>
      <c r="H32" s="21"/>
      <c r="I32" s="33"/>
      <c r="J32" s="33"/>
      <c r="K32" s="41"/>
      <c r="L32" s="37">
        <f>35000*0.8</f>
        <v>28000</v>
      </c>
      <c r="M32" s="42">
        <f>C32-L32</f>
        <v>7000</v>
      </c>
      <c r="N32" s="33"/>
      <c r="O32" s="1"/>
    </row>
    <row r="33" spans="1:15" ht="63" x14ac:dyDescent="0.25">
      <c r="A33" s="1"/>
      <c r="B33" s="2" t="s">
        <v>69</v>
      </c>
      <c r="C33" s="30">
        <v>35800</v>
      </c>
      <c r="D33" s="30" t="s">
        <v>96</v>
      </c>
      <c r="E33" s="3" t="s">
        <v>27</v>
      </c>
      <c r="F33" s="6"/>
      <c r="G33" s="26"/>
      <c r="H33" s="26"/>
      <c r="I33" s="6"/>
      <c r="J33" s="6"/>
      <c r="K33" s="6"/>
      <c r="L33" s="31">
        <v>35800</v>
      </c>
      <c r="M33" s="6"/>
      <c r="N33" s="6"/>
      <c r="O33" s="46" t="s">
        <v>89</v>
      </c>
    </row>
    <row r="34" spans="1:15" ht="63" x14ac:dyDescent="0.25">
      <c r="A34" s="1"/>
      <c r="B34" s="2" t="s">
        <v>70</v>
      </c>
      <c r="C34" s="30">
        <v>28200</v>
      </c>
      <c r="D34" s="30" t="s">
        <v>96</v>
      </c>
      <c r="E34" s="3" t="s">
        <v>27</v>
      </c>
      <c r="F34" s="6"/>
      <c r="G34" s="26"/>
      <c r="H34" s="26"/>
      <c r="I34" s="6"/>
      <c r="J34" s="6"/>
      <c r="K34" s="6"/>
      <c r="L34" s="31">
        <v>28200</v>
      </c>
      <c r="M34" s="6"/>
      <c r="N34" s="6"/>
      <c r="O34" s="46" t="s">
        <v>89</v>
      </c>
    </row>
    <row r="35" spans="1:15" ht="63" x14ac:dyDescent="0.25">
      <c r="A35" s="1"/>
      <c r="B35" s="47" t="s">
        <v>71</v>
      </c>
      <c r="C35" s="30">
        <v>13000</v>
      </c>
      <c r="D35" s="30" t="s">
        <v>96</v>
      </c>
      <c r="E35" s="3" t="s">
        <v>27</v>
      </c>
      <c r="F35" s="6"/>
      <c r="G35" s="26"/>
      <c r="H35" s="26"/>
      <c r="I35" s="6"/>
      <c r="J35" s="6"/>
      <c r="K35" s="6"/>
      <c r="L35" s="31">
        <v>13000</v>
      </c>
      <c r="M35" s="6"/>
      <c r="N35" s="6"/>
      <c r="O35" s="46" t="s">
        <v>89</v>
      </c>
    </row>
    <row r="36" spans="1:15" ht="34.9" customHeight="1" x14ac:dyDescent="0.25">
      <c r="A36" s="18"/>
      <c r="B36" s="19" t="s">
        <v>37</v>
      </c>
      <c r="C36" s="30">
        <f>SUM(C37:C38)</f>
        <v>8500</v>
      </c>
      <c r="D36" s="30" t="s">
        <v>97</v>
      </c>
      <c r="E36" s="3" t="s">
        <v>27</v>
      </c>
      <c r="F36" s="3" t="s">
        <v>33</v>
      </c>
      <c r="G36" s="28" t="s">
        <v>46</v>
      </c>
      <c r="H36" s="28"/>
      <c r="I36" s="28"/>
      <c r="J36" s="3"/>
      <c r="K36" s="3"/>
      <c r="L36" s="3"/>
      <c r="M36" s="3"/>
      <c r="N36" s="3"/>
      <c r="O36" s="20" t="s">
        <v>74</v>
      </c>
    </row>
    <row r="37" spans="1:15" x14ac:dyDescent="0.25">
      <c r="A37" s="1"/>
      <c r="B37" s="9" t="s">
        <v>4</v>
      </c>
      <c r="C37" s="4">
        <v>1500</v>
      </c>
      <c r="D37" s="4"/>
      <c r="E37" s="1"/>
      <c r="F37" s="33" t="s">
        <v>25</v>
      </c>
      <c r="G37" s="21"/>
      <c r="H37" s="21"/>
      <c r="I37" s="33"/>
      <c r="K37" s="37">
        <v>1000</v>
      </c>
      <c r="L37" s="37">
        <v>500</v>
      </c>
      <c r="M37" s="33"/>
      <c r="N37" s="33"/>
      <c r="O37" s="12"/>
    </row>
    <row r="38" spans="1:15" x14ac:dyDescent="0.25">
      <c r="A38" s="1"/>
      <c r="B38" s="9" t="s">
        <v>6</v>
      </c>
      <c r="C38" s="4">
        <v>7000</v>
      </c>
      <c r="D38" s="4"/>
      <c r="E38" s="1"/>
      <c r="F38" s="33" t="s">
        <v>40</v>
      </c>
      <c r="G38" s="21"/>
      <c r="H38" s="21"/>
      <c r="I38" s="33"/>
      <c r="J38" s="33"/>
      <c r="K38" s="41"/>
      <c r="L38" s="37">
        <f>7000*0.8</f>
        <v>5600</v>
      </c>
      <c r="M38" s="42">
        <f>C38-L38</f>
        <v>1400</v>
      </c>
      <c r="N38" s="33"/>
      <c r="O38" s="12"/>
    </row>
    <row r="39" spans="1:15" ht="31.5" x14ac:dyDescent="0.25">
      <c r="A39" s="18"/>
      <c r="B39" s="19" t="s">
        <v>61</v>
      </c>
      <c r="C39" s="30"/>
      <c r="D39" s="30" t="s">
        <v>94</v>
      </c>
      <c r="E39" s="3" t="s">
        <v>27</v>
      </c>
      <c r="F39" s="3" t="s">
        <v>44</v>
      </c>
      <c r="G39" s="28" t="s">
        <v>46</v>
      </c>
      <c r="H39" s="28"/>
      <c r="I39" s="28"/>
      <c r="J39" s="3"/>
      <c r="K39" s="3"/>
      <c r="L39" s="3"/>
      <c r="M39" s="3"/>
      <c r="N39" s="3"/>
      <c r="O39" s="20" t="s">
        <v>73</v>
      </c>
    </row>
    <row r="40" spans="1:15" x14ac:dyDescent="0.25">
      <c r="A40" s="1"/>
      <c r="B40" s="9" t="s">
        <v>65</v>
      </c>
      <c r="C40" s="1">
        <v>1500</v>
      </c>
      <c r="D40" s="1"/>
      <c r="E40" s="1"/>
      <c r="F40" s="33"/>
      <c r="G40" s="21"/>
      <c r="H40" s="21"/>
      <c r="I40" s="33"/>
      <c r="J40" s="33"/>
      <c r="K40" s="37">
        <v>1500</v>
      </c>
      <c r="L40" s="37"/>
      <c r="M40" s="33"/>
      <c r="N40" s="33"/>
      <c r="O40" s="1"/>
    </row>
    <row r="41" spans="1:15" x14ac:dyDescent="0.25">
      <c r="A41" s="1"/>
      <c r="B41" s="9" t="s">
        <v>54</v>
      </c>
      <c r="C41" s="1"/>
      <c r="D41" s="1"/>
      <c r="E41" s="1"/>
      <c r="F41" s="33"/>
      <c r="G41" s="21"/>
      <c r="H41" s="21"/>
      <c r="I41" s="33"/>
      <c r="J41" s="33"/>
      <c r="K41" s="33"/>
      <c r="L41" s="37"/>
      <c r="M41" s="37">
        <v>5000</v>
      </c>
      <c r="N41" s="33"/>
      <c r="O41" s="1"/>
    </row>
    <row r="42" spans="1:15" ht="31.5" x14ac:dyDescent="0.25">
      <c r="A42" s="18"/>
      <c r="B42" s="19" t="s">
        <v>56</v>
      </c>
      <c r="C42" s="30">
        <f>SUM(C43:C45)</f>
        <v>8700</v>
      </c>
      <c r="D42" s="30" t="s">
        <v>97</v>
      </c>
      <c r="E42" s="3" t="s">
        <v>27</v>
      </c>
      <c r="F42" s="3" t="s">
        <v>57</v>
      </c>
      <c r="G42" s="28"/>
      <c r="H42" s="28"/>
      <c r="I42" s="28"/>
      <c r="J42" s="3"/>
      <c r="K42" s="3"/>
      <c r="L42" s="3"/>
      <c r="M42" s="3"/>
      <c r="N42" s="3"/>
      <c r="O42" s="18"/>
    </row>
    <row r="43" spans="1:15" x14ac:dyDescent="0.25">
      <c r="A43" s="1"/>
      <c r="B43" s="22" t="s">
        <v>64</v>
      </c>
      <c r="C43" s="1">
        <v>500</v>
      </c>
      <c r="D43" s="1"/>
      <c r="E43" s="1"/>
      <c r="F43" s="33"/>
      <c r="G43" s="21"/>
      <c r="H43" s="21"/>
      <c r="I43" s="33"/>
      <c r="J43" s="33"/>
      <c r="K43" s="41"/>
      <c r="L43" s="37">
        <v>500</v>
      </c>
      <c r="M43" s="33"/>
      <c r="N43" s="33"/>
      <c r="O43" s="1"/>
    </row>
    <row r="44" spans="1:15" x14ac:dyDescent="0.25">
      <c r="A44" s="1"/>
      <c r="B44" s="22" t="s">
        <v>92</v>
      </c>
      <c r="C44" s="1">
        <v>1200</v>
      </c>
      <c r="D44" s="1"/>
      <c r="E44" s="1"/>
      <c r="F44" s="33"/>
      <c r="G44" s="21"/>
      <c r="H44" s="21"/>
      <c r="I44" s="33"/>
      <c r="J44" s="33"/>
      <c r="K44" s="41"/>
      <c r="L44" s="37">
        <v>1200</v>
      </c>
      <c r="M44" s="33"/>
      <c r="N44" s="33"/>
      <c r="O44" s="1"/>
    </row>
    <row r="45" spans="1:15" x14ac:dyDescent="0.25">
      <c r="A45" s="1"/>
      <c r="B45" s="22" t="s">
        <v>55</v>
      </c>
      <c r="C45" s="1">
        <v>7000</v>
      </c>
      <c r="D45" s="1"/>
      <c r="E45" s="1"/>
      <c r="F45" s="33"/>
      <c r="G45" s="21"/>
      <c r="H45" s="21"/>
      <c r="I45" s="33"/>
      <c r="J45" s="33"/>
      <c r="K45" s="33"/>
      <c r="L45" s="33"/>
      <c r="M45" s="37">
        <v>7000</v>
      </c>
      <c r="N45" s="37"/>
      <c r="O45" s="1"/>
    </row>
    <row r="46" spans="1:15" x14ac:dyDescent="0.25">
      <c r="B46" s="22" t="s">
        <v>82</v>
      </c>
      <c r="C46" s="4">
        <f>C42+C36+C30+C26+C23+C18+C13+C9+C5+C27+C28+C21+C33+C34+C35</f>
        <v>4244828</v>
      </c>
      <c r="D46" s="4"/>
      <c r="E46" s="1"/>
      <c r="F46" s="1"/>
      <c r="G46" s="21"/>
      <c r="H46" s="45">
        <f t="shared" ref="H46:M46" si="0">SUM(H30:H45)+SUM(H26:H28)+SUM(H18:H24)+SUM(H5:H16)</f>
        <v>27346</v>
      </c>
      <c r="I46" s="45">
        <f t="shared" si="0"/>
        <v>686678.25</v>
      </c>
      <c r="J46" s="45">
        <f t="shared" si="0"/>
        <v>1850678.75</v>
      </c>
      <c r="K46" s="45">
        <f t="shared" si="0"/>
        <v>1319392</v>
      </c>
      <c r="L46" s="45">
        <f t="shared" si="0"/>
        <v>341833</v>
      </c>
      <c r="M46" s="45">
        <f t="shared" si="0"/>
        <v>20400</v>
      </c>
      <c r="N46" s="33"/>
      <c r="O46" s="1"/>
    </row>
  </sheetData>
  <mergeCells count="14">
    <mergeCell ref="A1:O1"/>
    <mergeCell ref="A17:O17"/>
    <mergeCell ref="A25:O25"/>
    <mergeCell ref="A29:O29"/>
    <mergeCell ref="A4:O4"/>
    <mergeCell ref="A2:A3"/>
    <mergeCell ref="B2:B3"/>
    <mergeCell ref="C2:C3"/>
    <mergeCell ref="E2:E3"/>
    <mergeCell ref="G2:G3"/>
    <mergeCell ref="F2:F3"/>
    <mergeCell ref="O2:O3"/>
    <mergeCell ref="H2:N2"/>
    <mergeCell ref="D2:D3"/>
  </mergeCells>
  <pageMargins left="0.23622047244094491" right="0.23622047244094491" top="0.74803149606299213" bottom="0.74803149606299213" header="0.31496062992125984" footer="0.31496062992125984"/>
  <pageSetup paperSize="8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investīcijas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Šketika</dc:creator>
  <cp:lastModifiedBy>Jevgēnija Sviridenkova</cp:lastModifiedBy>
  <cp:lastPrinted>2018-01-04T10:41:04Z</cp:lastPrinted>
  <dcterms:created xsi:type="dcterms:W3CDTF">2017-09-21T08:18:36Z</dcterms:created>
  <dcterms:modified xsi:type="dcterms:W3CDTF">2018-01-04T10:41:07Z</dcterms:modified>
</cp:coreProperties>
</file>