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20"/>
  </bookViews>
  <sheets>
    <sheet name="Skolas_buvnieciba_bez_meta" sheetId="3" r:id="rId1"/>
  </sheets>
  <externalReferences>
    <externalReference r:id="rId2"/>
  </externalReferences>
  <definedNames>
    <definedName name="BaseYear">"$#REF!.$D$7"</definedName>
    <definedName name="BillAnnualDomesticSewerage">"$#REF!.$D$17"</definedName>
    <definedName name="BillAnnualDomesticWater">"$#REF!.$D$17"</definedName>
    <definedName name="CF">"$#REF!.$H$2"</definedName>
    <definedName name="CFCase">"$#REF!.$D$13"</definedName>
    <definedName name="CivilReplacementMask">"$#REF!.$L$9:$AO$9"</definedName>
    <definedName name="CostInitial">"$#REF!.$C$19"</definedName>
    <definedName name="CostPercentPipes">"$#REF!.$C$21"</definedName>
    <definedName name="CostPercentPlant">"$#REF!.$C$22"</definedName>
    <definedName name="CostWaterAsPercentTotal">"$#REF!.$C$20"</definedName>
    <definedName name="disc_rate">"$#REF!.$#REF!$#REF!"</definedName>
    <definedName name="EvalPeriod">"$#REF!.$E$35"</definedName>
    <definedName name="Excel_BuiltIn__FilterDatabase_9" localSheetId="0">#REF!</definedName>
    <definedName name="Excel_BuiltIn__FilterDatabase_9">#REF!</definedName>
    <definedName name="Excel_BuiltIn_Print_Area_2" localSheetId="0">Skolas_buvnieciba_bez_meta!$A$1:$N$28</definedName>
    <definedName name="Excel_BuiltIn_Print_Area_2">#REF!</definedName>
    <definedName name="FactorMM">"$#REF!.$E$28"</definedName>
    <definedName name="GrantRateActual">"$#REF!.$D$14"</definedName>
    <definedName name="HHIncomeIndex">"$#REF!.$L$7:$AO$7"</definedName>
    <definedName name="HoursWorking">"$#REF!.$G$9"</definedName>
    <definedName name="IncomeHHBase">"$#REF!.$D$13"</definedName>
    <definedName name="LabourCostIndex">"$#REF!.$L$5:$AO$5"</definedName>
    <definedName name="LCAnnual">"$#REF!.$D$8"</definedName>
    <definedName name="LifeCivil">"$#REF!.$C$26"</definedName>
    <definedName name="LifePipes">"$#REF!.$D$26"</definedName>
    <definedName name="LifePlant">"$#REF!.$E$26"</definedName>
    <definedName name="MMMask">"$#REF!.$L$12:$AO$12"</definedName>
    <definedName name="OperatingMask">"$#REF!.$L$8:$AO$8"</definedName>
    <definedName name="Period">"$#REF!.$L$3:$AO$3"</definedName>
    <definedName name="PeriodMMFirst">"$#REF!.$E$29"</definedName>
    <definedName name="PeriodMMSecond">"$#REF!.$E$30"</definedName>
    <definedName name="PipeReplacementMask">"$#REF!.$L$10:$AO$10"</definedName>
    <definedName name="PlantReplacementMask">"$#REF!.$L$11:$AO$11"</definedName>
    <definedName name="PplHh">"$#REF!.$G$8"</definedName>
    <definedName name="_xlnm.Print_Area" localSheetId="0">Skolas_buvnieciba_bez_meta!$A$1:$R$61</definedName>
    <definedName name="_xlnm.Print_Titles" localSheetId="0">Skolas_buvnieciba_bez_meta!$A:$A,Skolas_buvnieciba_bez_meta!$5:$5</definedName>
    <definedName name="RateDisc">"$#REF!.$H$3"</definedName>
    <definedName name="RateDiscount">"$#REF!.$C$4"</definedName>
    <definedName name="RateExch">"$#REF!.$H$4"</definedName>
    <definedName name="RateGrantBase">"$#REF!.$#REF!$#REF!"</definedName>
    <definedName name="ReplaceCase">"$#REF!.$D$12"</definedName>
    <definedName name="RVCase">"$#REF!.$D$9"</definedName>
    <definedName name="Seweragelcd">"$#REF!.$D$11"</definedName>
    <definedName name="SizeHH">"$#REF!.$#REF!$#REF!"</definedName>
    <definedName name="unitprice">"$#REF!.$D$6"</definedName>
    <definedName name="vat">"$#REF!.$#REF!$#REF!"</definedName>
    <definedName name="Waterlcd">"$#REF!.$D$10"</definedName>
    <definedName name="WOPFactor">"$#REF!.$H$5"</definedName>
    <definedName name="Y">"$#REF!.$E$9"</definedName>
    <definedName name="Year">"$#REF!.$L$2:$AO$2"</definedName>
    <definedName name="YearOpFirst">"$#REF!.$C$23"</definedName>
    <definedName name="YearRV">"$#REF!.$E$34"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" l="1"/>
  <c r="N13" i="3"/>
  <c r="R15" i="3" l="1"/>
  <c r="O13" i="3"/>
  <c r="O10" i="3"/>
  <c r="O14" i="3"/>
  <c r="L59" i="3"/>
  <c r="K59" i="3"/>
  <c r="J59" i="3"/>
  <c r="I59" i="3"/>
  <c r="H59" i="3"/>
  <c r="G59" i="3"/>
  <c r="F59" i="3"/>
  <c r="E59" i="3"/>
  <c r="O55" i="3"/>
  <c r="N55" i="3"/>
  <c r="C55" i="3" s="1"/>
  <c r="R54" i="3"/>
  <c r="Q54" i="3"/>
  <c r="P54" i="3"/>
  <c r="D54" i="3"/>
  <c r="N53" i="3"/>
  <c r="O52" i="3"/>
  <c r="N52" i="3"/>
  <c r="M52" i="3"/>
  <c r="C52" i="3"/>
  <c r="O51" i="3"/>
  <c r="O54" i="3" s="1"/>
  <c r="O56" i="3" s="1"/>
  <c r="N51" i="3"/>
  <c r="N54" i="3" s="1"/>
  <c r="N56" i="3" s="1"/>
  <c r="M51" i="3"/>
  <c r="M54" i="3" s="1"/>
  <c r="C51" i="3"/>
  <c r="R47" i="3"/>
  <c r="Q47" i="3"/>
  <c r="Q59" i="3" s="1"/>
  <c r="P47" i="3"/>
  <c r="O47" i="3"/>
  <c r="N47" i="3"/>
  <c r="M47" i="3"/>
  <c r="C47" i="3"/>
  <c r="R44" i="3"/>
  <c r="R59" i="3" s="1"/>
  <c r="P44" i="3"/>
  <c r="P59" i="3" s="1"/>
  <c r="O44" i="3"/>
  <c r="N44" i="3"/>
  <c r="N59" i="3" s="1"/>
  <c r="C38" i="3"/>
  <c r="M37" i="3"/>
  <c r="M29" i="3" s="1"/>
  <c r="M39" i="3" s="1"/>
  <c r="C37" i="3"/>
  <c r="C36" i="3"/>
  <c r="C35" i="3"/>
  <c r="C34" i="3"/>
  <c r="R33" i="3"/>
  <c r="C33" i="3" s="1"/>
  <c r="C32" i="3"/>
  <c r="O31" i="3"/>
  <c r="O53" i="3" s="1"/>
  <c r="C53" i="3" s="1"/>
  <c r="C31" i="3"/>
  <c r="Q30" i="3"/>
  <c r="P30" i="3"/>
  <c r="P13" i="3" s="1"/>
  <c r="P10" i="3" s="1"/>
  <c r="O30" i="3"/>
  <c r="N30" i="3"/>
  <c r="M30" i="3"/>
  <c r="D30" i="3"/>
  <c r="Q29" i="3"/>
  <c r="P29" i="3"/>
  <c r="O29" i="3"/>
  <c r="N29" i="3"/>
  <c r="L29" i="3"/>
  <c r="K29" i="3"/>
  <c r="J29" i="3"/>
  <c r="I29" i="3"/>
  <c r="H29" i="3"/>
  <c r="G29" i="3"/>
  <c r="F29" i="3"/>
  <c r="E29" i="3"/>
  <c r="D29" i="3"/>
  <c r="C28" i="3"/>
  <c r="J27" i="3"/>
  <c r="C27" i="3"/>
  <c r="L26" i="3"/>
  <c r="C26" i="3"/>
  <c r="T25" i="3"/>
  <c r="C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J23" i="3"/>
  <c r="C23" i="3"/>
  <c r="T22" i="3"/>
  <c r="I22" i="3"/>
  <c r="J22" i="3" s="1"/>
  <c r="J21" i="3" s="1"/>
  <c r="C22" i="3"/>
  <c r="R21" i="3"/>
  <c r="Q21" i="3"/>
  <c r="Q39" i="3" s="1"/>
  <c r="P21" i="3"/>
  <c r="O21" i="3"/>
  <c r="N21" i="3"/>
  <c r="M21" i="3"/>
  <c r="M43" i="3" s="1"/>
  <c r="L21" i="3"/>
  <c r="K21" i="3"/>
  <c r="H21" i="3"/>
  <c r="G21" i="3"/>
  <c r="F21" i="3"/>
  <c r="E21" i="3"/>
  <c r="D21" i="3"/>
  <c r="D43" i="3" s="1"/>
  <c r="D44" i="3" s="1"/>
  <c r="D59" i="3" s="1"/>
  <c r="C21" i="3"/>
  <c r="C43" i="3" s="1"/>
  <c r="C44" i="3" s="1"/>
  <c r="C20" i="3"/>
  <c r="C19" i="3"/>
  <c r="M18" i="3"/>
  <c r="D18" i="3"/>
  <c r="Q17" i="3"/>
  <c r="Q6" i="3" s="1"/>
  <c r="Q7" i="3" s="1"/>
  <c r="M17" i="3"/>
  <c r="L17" i="3"/>
  <c r="K17" i="3"/>
  <c r="J17" i="3"/>
  <c r="I17" i="3"/>
  <c r="H17" i="3"/>
  <c r="G17" i="3"/>
  <c r="F17" i="3"/>
  <c r="E17" i="3"/>
  <c r="D17" i="3"/>
  <c r="P15" i="3"/>
  <c r="N15" i="3"/>
  <c r="Q13" i="3"/>
  <c r="R12" i="3"/>
  <c r="Q12" i="3"/>
  <c r="P12" i="3"/>
  <c r="M12" i="3"/>
  <c r="Q10" i="3"/>
  <c r="D10" i="3"/>
  <c r="C9" i="3"/>
  <c r="C8" i="3"/>
  <c r="N10" i="3" l="1"/>
  <c r="M6" i="3"/>
  <c r="O59" i="3"/>
  <c r="C54" i="3"/>
  <c r="C59" i="3" s="1"/>
  <c r="M44" i="3"/>
  <c r="M59" i="3" s="1"/>
  <c r="M11" i="3"/>
  <c r="M10" i="3" s="1"/>
  <c r="C56" i="3"/>
  <c r="N18" i="3"/>
  <c r="N17" i="3" s="1"/>
  <c r="N6" i="3" s="1"/>
  <c r="D6" i="3"/>
  <c r="D7" i="3" s="1"/>
  <c r="I21" i="3"/>
  <c r="R30" i="3"/>
  <c r="D39" i="3"/>
  <c r="N7" i="3" l="1"/>
  <c r="N39" i="3"/>
  <c r="C30" i="3"/>
  <c r="C29" i="3" s="1"/>
  <c r="R29" i="3"/>
  <c r="R10" i="3"/>
  <c r="C10" i="3" s="1"/>
  <c r="M7" i="3"/>
  <c r="O18" i="3"/>
  <c r="O17" i="3" s="1"/>
  <c r="P18" i="3" l="1"/>
  <c r="P17" i="3" s="1"/>
  <c r="O6" i="3"/>
  <c r="O7" i="3" s="1"/>
  <c r="O39" i="3"/>
  <c r="P6" i="3" l="1"/>
  <c r="P7" i="3" s="1"/>
  <c r="P39" i="3"/>
  <c r="R18" i="3"/>
  <c r="R17" i="3" s="1"/>
  <c r="R6" i="3" l="1"/>
  <c r="R7" i="3" s="1"/>
  <c r="C7" i="3" s="1"/>
  <c r="R39" i="3"/>
  <c r="C18" i="3"/>
  <c r="C17" i="3" s="1"/>
  <c r="C6" i="3" l="1"/>
  <c r="C39" i="3"/>
</calcChain>
</file>

<file path=xl/sharedStrings.xml><?xml version="1.0" encoding="utf-8"?>
<sst xmlns="http://schemas.openxmlformats.org/spreadsheetml/2006/main" count="92" uniqueCount="86">
  <si>
    <t>Ādažu novada dome</t>
  </si>
  <si>
    <t>Pamatojums</t>
  </si>
  <si>
    <t>Līguma/ darījuma summa</t>
  </si>
  <si>
    <t>2016. (fakts)</t>
  </si>
  <si>
    <t>Feb</t>
  </si>
  <si>
    <t>Mar</t>
  </si>
  <si>
    <t>Apr</t>
  </si>
  <si>
    <t>Aug</t>
  </si>
  <si>
    <t>2017. (plāns)</t>
  </si>
  <si>
    <t>Budžetā plānotā summa</t>
  </si>
  <si>
    <t>2017.</t>
  </si>
  <si>
    <t>Kopā:</t>
  </si>
  <si>
    <t>S.Mūze, 67997971</t>
  </si>
  <si>
    <t>Sarmite.Muze@adazi.lv</t>
  </si>
  <si>
    <t>Sep</t>
  </si>
  <si>
    <t>2018. (plāns)</t>
  </si>
  <si>
    <t>2019. (plāns)</t>
  </si>
  <si>
    <r>
      <rPr>
        <sz val="12"/>
        <color indexed="9"/>
        <rFont val="Times New Roman"/>
        <family val="1"/>
        <charset val="186"/>
      </rPr>
      <t>t.sk.</t>
    </r>
    <r>
      <rPr>
        <sz val="12"/>
        <rFont val="Times New Roman"/>
        <family val="1"/>
        <charset val="186"/>
      </rPr>
      <t xml:space="preserve"> - Domes finansējums</t>
    </r>
  </si>
  <si>
    <r>
      <rPr>
        <sz val="12"/>
        <color indexed="9"/>
        <rFont val="Times New Roman"/>
        <family val="1"/>
        <charset val="186"/>
      </rPr>
      <t>t.sk.</t>
    </r>
    <r>
      <rPr>
        <sz val="12"/>
        <rFont val="Times New Roman"/>
        <family val="1"/>
        <charset val="186"/>
      </rPr>
      <t xml:space="preserve"> - Aizņēmums Valsts kasē</t>
    </r>
  </si>
  <si>
    <t>SIA "Monums" JUR 2018-02/137 (21.02.2018.) EUR 12'739'947,83</t>
  </si>
  <si>
    <t>Plānots</t>
  </si>
  <si>
    <t>2018.</t>
  </si>
  <si>
    <t>2019.</t>
  </si>
  <si>
    <t>Naudas plūsma “Vispārējās izglītības iestādes mācību vides uzlabošana Ādažu novadā” izglītības iestādes jaunas ēkas būvniecība</t>
  </si>
  <si>
    <t>May</t>
  </si>
  <si>
    <t>Jun</t>
  </si>
  <si>
    <t>Jul</t>
  </si>
  <si>
    <t>2020. (plāns)</t>
  </si>
  <si>
    <t>2021. (plāns)</t>
  </si>
  <si>
    <t>2022. (plāns)</t>
  </si>
  <si>
    <r>
      <rPr>
        <sz val="12"/>
        <color indexed="9"/>
        <rFont val="Times New Roman"/>
        <family val="1"/>
        <charset val="186"/>
      </rPr>
      <t>t.sk.</t>
    </r>
    <r>
      <rPr>
        <sz val="12"/>
        <rFont val="Times New Roman"/>
        <family val="1"/>
        <charset val="186"/>
      </rPr>
      <t xml:space="preserve"> - ERAF</t>
    </r>
  </si>
  <si>
    <r>
      <rPr>
        <sz val="12"/>
        <color indexed="9"/>
        <rFont val="Times New Roman"/>
        <family val="1"/>
        <charset val="186"/>
      </rPr>
      <t>t.sk.</t>
    </r>
    <r>
      <rPr>
        <sz val="12"/>
        <rFont val="Times New Roman"/>
        <family val="1"/>
        <charset val="186"/>
      </rPr>
      <t xml:space="preserve"> - Valsts budžeta dotācijas pašvaldībām</t>
    </r>
  </si>
  <si>
    <t>t.sk. - Aizņēmums VK projektēšana</t>
  </si>
  <si>
    <t>t.sk. - Aizņēmums VK ekspertīze, autoruzraudzība, būvuzraudzība, inženierbūvju izbūve</t>
  </si>
  <si>
    <t>t.sk. - aprīkošana</t>
  </si>
  <si>
    <t>1. Topogrāfija, tehniskais atbalsts</t>
  </si>
  <si>
    <t>1.1. Topogrāfiskais plāns</t>
  </si>
  <si>
    <t>SIA IZPĒTE, JUR 2016-08/670 (par 3 objektiem) EUR 650+PVN=787</t>
  </si>
  <si>
    <t>1.2. Tehniskais eksperts/ projekta vadība</t>
  </si>
  <si>
    <t>1.3. Projekta vadības personāla izmaksas</t>
  </si>
  <si>
    <t>Plānots, 15% notehniskā eksperta izmaksām</t>
  </si>
  <si>
    <t>2. Projektēšana</t>
  </si>
  <si>
    <t>2.1. Būvprojekta izstrāde</t>
  </si>
  <si>
    <r>
      <t xml:space="preserve"> JUR 2016-09/692 (05.09.2016.) SIA "Nams" EUR 351'310+PVN=425'085,10, (kur EUR </t>
    </r>
    <r>
      <rPr>
        <b/>
        <sz val="12"/>
        <rFont val="Times New Roman"/>
        <family val="1"/>
        <charset val="186"/>
      </rPr>
      <t>314'128 (ieskaitot PVN) - būvprojekta izstrāde</t>
    </r>
    <r>
      <rPr>
        <sz val="12"/>
        <rFont val="Times New Roman"/>
        <family val="1"/>
        <charset val="186"/>
      </rPr>
      <t xml:space="preserve"> un EUR 110'957 (ieskaitot PVN) – autoruzraudzība).</t>
    </r>
  </si>
  <si>
    <t>2.2. Būvuzraudzība projektēšana</t>
  </si>
  <si>
    <r>
      <t>JUR 2016-09/707 (13.09.2016.) SIA "Būvuzraugi LV" EUR 78'400+PVN=94'864, (</t>
    </r>
    <r>
      <rPr>
        <b/>
        <sz val="12"/>
        <rFont val="Times New Roman"/>
        <family val="1"/>
        <charset val="186"/>
      </rPr>
      <t xml:space="preserve">kur EUR 43'439 (ieskaitot PVN) – saistībā ar būvprojekta izstrādi </t>
    </r>
    <r>
      <rPr>
        <sz val="12"/>
        <rFont val="Times New Roman"/>
        <family val="1"/>
        <charset val="186"/>
      </rPr>
      <t>un EUR 51'425 (ieskaitot PVN) – būvuzraudzība)</t>
    </r>
  </si>
  <si>
    <t>3. Ekspertīze, autoruzraudzība, būvuzraudzība</t>
  </si>
  <si>
    <t>3.1. Autoruzraudzība</t>
  </si>
  <si>
    <r>
      <t xml:space="preserve"> JUR 2016-09/692 (05.09.2016.) SIA "Nams" EUR 351'310+PVN=425'085,10, (kur EUR 314'128 (ieskaitot PVN) - būvprojekta izstrāde un </t>
    </r>
    <r>
      <rPr>
        <b/>
        <sz val="12"/>
        <rFont val="Times New Roman"/>
        <family val="1"/>
        <charset val="186"/>
      </rPr>
      <t>EUR 110'957 (ieskaitot PVN) – autoruzraudzība</t>
    </r>
    <r>
      <rPr>
        <sz val="12"/>
        <rFont val="Times New Roman"/>
        <family val="1"/>
        <charset val="186"/>
      </rPr>
      <t>).</t>
    </r>
  </si>
  <si>
    <t>3.2. Būvuzraudzība būvniecība</t>
  </si>
  <si>
    <r>
      <t xml:space="preserve">JUR 2016-09/707 (13.09.2016.) SIA "Būvuzraugi LV" EUR 78'400+PVN=94'864, (kur EUR 43'439 (ieskaitot PVN) – saistībā ar būvprojekta izstrādi un </t>
    </r>
    <r>
      <rPr>
        <b/>
        <sz val="12"/>
        <rFont val="Times New Roman"/>
        <family val="1"/>
        <charset val="186"/>
      </rPr>
      <t>EUR 51'425 (ieskaitot PVN) – būvuzraudzība</t>
    </r>
    <r>
      <rPr>
        <sz val="12"/>
        <rFont val="Times New Roman"/>
        <family val="1"/>
        <charset val="186"/>
      </rPr>
      <t>)</t>
    </r>
  </si>
  <si>
    <t xml:space="preserve">3.3. Elektrības pieslēguma projektēšana. </t>
  </si>
  <si>
    <t>SIA "S.O.S." JUR 2017-04/418 EUR 2'600+PVN=3'146</t>
  </si>
  <si>
    <t>3.4. Būvprojekta ekspertīze</t>
  </si>
  <si>
    <t xml:space="preserve">Iepirkumu procedūra ar identifikācijas numuru ĀND 2017/81”Būvekspertīzes veikšana” </t>
  </si>
  <si>
    <t>4. Būvniecība, aprīkošana, inženierbūvju izbūve</t>
  </si>
  <si>
    <t xml:space="preserve">4.1. Būvniecība </t>
  </si>
  <si>
    <t>4.1.1. 1.kārta ar teritorijas labiekārtošanu</t>
  </si>
  <si>
    <t>4.1.2. 2.kārta</t>
  </si>
  <si>
    <t>SIA "Monums" JUR 2018-02/137 (21.02.2018.) EUR 2'092'076,69</t>
  </si>
  <si>
    <t>4.1.3. 3.kārta</t>
  </si>
  <si>
    <t>SIA "Monums" JUR 2018-02/137 (21.02.2018.) EUR 2'186'362,76</t>
  </si>
  <si>
    <t>4.2. Ēkas multifunkcionālo telpu digitālo pieslēgumu tehniskā projekta izstrāde</t>
  </si>
  <si>
    <t>SIA „Certes.lv” 07.2017. EUR 490+PVN=592,90</t>
  </si>
  <si>
    <t>4.3. Skolas aprīkošana ar inventāru</t>
  </si>
  <si>
    <t>4.4. Rezerve n.g. (10% no būvdarbiem)</t>
  </si>
  <si>
    <t>4.5. Elektrības pieslēguma izbūve</t>
  </si>
  <si>
    <t>KOPĀ:</t>
  </si>
  <si>
    <t>Piešķirts aizņēmums 2016.gadā:</t>
  </si>
  <si>
    <t>Projektēšana</t>
  </si>
  <si>
    <t>2016.</t>
  </si>
  <si>
    <t>2020.</t>
  </si>
  <si>
    <t>2021.</t>
  </si>
  <si>
    <t>2022.</t>
  </si>
  <si>
    <t>Piešķirts aizņēmums 2017.gadā:</t>
  </si>
  <si>
    <t>Būvprojekta ekspertīze</t>
  </si>
  <si>
    <t>Plānots aizņēmums 2018., 2019.gadā:</t>
  </si>
  <si>
    <t>1.kārtas autoruzraudzība, būvuzraudzība, būvniecība</t>
  </si>
  <si>
    <t>Autoruzraudzība</t>
  </si>
  <si>
    <t>Būvuzraudzība</t>
  </si>
  <si>
    <t>Būvniecība 1.kārta</t>
  </si>
  <si>
    <t>ERAF finansējums:</t>
  </si>
  <si>
    <t>Nepieciešamā aizņēmuma summa:</t>
  </si>
  <si>
    <t>Kopsumma:</t>
  </si>
  <si>
    <t>t.sk. - Aizņēmums VK 1.kārtas būvniecība, aprīkošana</t>
  </si>
  <si>
    <t>t.sk. - Aizņēmums VK 2., 3.kārtas būvniecība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</si>
</sst>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3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3"/>
      <name val="Times New Roman"/>
      <family val="1"/>
    </font>
    <font>
      <sz val="13"/>
      <name val="Times New Roman"/>
      <family val="1"/>
      <charset val="186"/>
    </font>
    <font>
      <sz val="10"/>
      <name val="Arial"/>
      <family val="2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color indexed="9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sz val="10"/>
      <name val="Arial"/>
      <family val="2"/>
      <charset val="186"/>
    </font>
    <font>
      <i/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i/>
      <sz val="12"/>
      <color theme="3"/>
      <name val="Times New Roman"/>
      <family val="1"/>
      <charset val="186"/>
    </font>
    <font>
      <b/>
      <i/>
      <sz val="10"/>
      <color theme="3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59"/>
      </bottom>
      <diagonal/>
    </border>
    <border>
      <left/>
      <right/>
      <top style="medium">
        <color indexed="64"/>
      </top>
      <bottom style="thin">
        <color indexed="5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Protection="0">
      <alignment vertical="top"/>
    </xf>
    <xf numFmtId="0" fontId="4" fillId="0" borderId="0"/>
    <xf numFmtId="0" fontId="1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25">
    <xf numFmtId="0" fontId="0" fillId="0" borderId="0" xfId="0"/>
    <xf numFmtId="0" fontId="3" fillId="2" borderId="0" xfId="1" applyFont="1" applyFill="1">
      <alignment vertical="top"/>
    </xf>
    <xf numFmtId="0" fontId="5" fillId="2" borderId="0" xfId="2" applyFont="1" applyFill="1" applyAlignment="1" applyProtection="1">
      <alignment vertical="top" wrapText="1"/>
    </xf>
    <xf numFmtId="0" fontId="6" fillId="2" borderId="0" xfId="2" applyFont="1" applyFill="1" applyAlignment="1" applyProtection="1">
      <alignment vertical="top" wrapText="1"/>
    </xf>
    <xf numFmtId="0" fontId="7" fillId="3" borderId="0" xfId="2" applyFont="1" applyFill="1" applyBorder="1" applyAlignment="1" applyProtection="1">
      <alignment vertical="top"/>
    </xf>
    <xf numFmtId="0" fontId="7" fillId="3" borderId="0" xfId="2" applyFont="1" applyFill="1" applyBorder="1" applyAlignment="1" applyProtection="1">
      <alignment vertical="top" wrapText="1"/>
    </xf>
    <xf numFmtId="0" fontId="6" fillId="3" borderId="0" xfId="2" applyFont="1" applyFill="1" applyBorder="1" applyAlignment="1" applyProtection="1">
      <alignment vertical="top" wrapText="1"/>
    </xf>
    <xf numFmtId="0" fontId="6" fillId="2" borderId="0" xfId="2" applyFont="1" applyFill="1" applyBorder="1" applyAlignment="1" applyProtection="1">
      <alignment vertical="top" wrapText="1"/>
    </xf>
    <xf numFmtId="0" fontId="7" fillId="3" borderId="1" xfId="2" applyFont="1" applyFill="1" applyBorder="1" applyAlignment="1" applyProtection="1">
      <alignment vertical="top" wrapText="1"/>
    </xf>
    <xf numFmtId="0" fontId="9" fillId="2" borderId="2" xfId="2" applyFont="1" applyFill="1" applyBorder="1" applyAlignment="1" applyProtection="1">
      <alignment horizontal="center" vertical="top" wrapText="1"/>
    </xf>
    <xf numFmtId="0" fontId="11" fillId="2" borderId="0" xfId="2" applyFont="1" applyFill="1" applyAlignment="1" applyProtection="1">
      <alignment vertical="top" wrapText="1"/>
    </xf>
    <xf numFmtId="0" fontId="12" fillId="2" borderId="0" xfId="2" applyFont="1" applyFill="1" applyAlignment="1" applyProtection="1">
      <alignment vertical="top" wrapText="1"/>
    </xf>
    <xf numFmtId="0" fontId="9" fillId="2" borderId="1" xfId="2" applyFont="1" applyFill="1" applyBorder="1" applyAlignment="1" applyProtection="1">
      <alignment horizontal="center"/>
    </xf>
    <xf numFmtId="0" fontId="9" fillId="4" borderId="4" xfId="2" applyFont="1" applyFill="1" applyBorder="1" applyAlignment="1" applyProtection="1">
      <alignment vertical="center" wrapText="1"/>
    </xf>
    <xf numFmtId="0" fontId="9" fillId="4" borderId="1" xfId="2" applyFont="1" applyFill="1" applyBorder="1" applyAlignment="1" applyProtection="1">
      <alignment vertical="center" wrapText="1"/>
    </xf>
    <xf numFmtId="0" fontId="11" fillId="2" borderId="0" xfId="2" applyFont="1" applyFill="1" applyAlignment="1" applyProtection="1">
      <alignment vertical="center" wrapText="1"/>
    </xf>
    <xf numFmtId="0" fontId="8" fillId="0" borderId="6" xfId="2" applyFont="1" applyFill="1" applyBorder="1" applyAlignment="1" applyProtection="1">
      <alignment wrapText="1"/>
    </xf>
    <xf numFmtId="0" fontId="11" fillId="0" borderId="0" xfId="2" applyFont="1" applyFill="1" applyAlignment="1" applyProtection="1">
      <alignment wrapText="1"/>
    </xf>
    <xf numFmtId="0" fontId="14" fillId="0" borderId="0" xfId="2" applyFont="1" applyFill="1" applyAlignment="1" applyProtection="1">
      <alignment wrapText="1"/>
    </xf>
    <xf numFmtId="0" fontId="8" fillId="2" borderId="0" xfId="2" applyFont="1" applyFill="1" applyAlignment="1" applyProtection="1">
      <alignment vertical="top" wrapText="1"/>
    </xf>
    <xf numFmtId="0" fontId="9" fillId="2" borderId="0" xfId="2" applyFont="1" applyFill="1" applyAlignment="1" applyProtection="1">
      <alignment horizontal="right" vertical="top" wrapText="1"/>
    </xf>
    <xf numFmtId="0" fontId="9" fillId="2" borderId="0" xfId="2" applyFont="1" applyFill="1" applyAlignment="1" applyProtection="1">
      <alignment horizontal="center" vertical="top" wrapText="1"/>
    </xf>
    <xf numFmtId="0" fontId="8" fillId="2" borderId="0" xfId="2" applyFont="1" applyFill="1" applyAlignment="1" applyProtection="1">
      <alignment horizontal="right" vertical="top" wrapText="1"/>
    </xf>
    <xf numFmtId="0" fontId="9" fillId="2" borderId="0" xfId="2" applyFont="1" applyFill="1" applyAlignment="1" applyProtection="1">
      <alignment vertical="top" wrapText="1"/>
    </xf>
    <xf numFmtId="0" fontId="15" fillId="0" borderId="0" xfId="0" applyFont="1" applyAlignment="1">
      <alignment horizontal="justify" vertical="center"/>
    </xf>
    <xf numFmtId="0" fontId="16" fillId="0" borderId="0" xfId="3"/>
    <xf numFmtId="0" fontId="8" fillId="2" borderId="12" xfId="2" applyFont="1" applyFill="1" applyBorder="1" applyAlignment="1" applyProtection="1">
      <alignment vertical="top" wrapText="1"/>
    </xf>
    <xf numFmtId="0" fontId="9" fillId="2" borderId="12" xfId="2" applyFont="1" applyFill="1" applyBorder="1" applyAlignment="1" applyProtection="1">
      <alignment horizontal="center" vertical="top" wrapText="1"/>
    </xf>
    <xf numFmtId="0" fontId="9" fillId="2" borderId="13" xfId="2" applyFont="1" applyFill="1" applyBorder="1" applyAlignment="1" applyProtection="1">
      <alignment horizontal="center" vertical="top" wrapText="1"/>
    </xf>
    <xf numFmtId="0" fontId="9" fillId="2" borderId="12" xfId="2" applyFont="1" applyFill="1" applyBorder="1" applyAlignment="1" applyProtection="1">
      <alignment vertical="top" wrapText="1"/>
    </xf>
    <xf numFmtId="165" fontId="8" fillId="2" borderId="13" xfId="4" applyNumberFormat="1" applyFont="1" applyFill="1" applyBorder="1" applyAlignment="1" applyProtection="1">
      <alignment vertical="top" wrapText="1"/>
    </xf>
    <xf numFmtId="165" fontId="9" fillId="4" borderId="1" xfId="4" applyNumberFormat="1" applyFont="1" applyFill="1" applyBorder="1" applyAlignment="1" applyProtection="1">
      <alignment vertical="center" wrapText="1"/>
    </xf>
    <xf numFmtId="165" fontId="8" fillId="2" borderId="9" xfId="4" applyNumberFormat="1" applyFont="1" applyFill="1" applyBorder="1" applyAlignment="1" applyProtection="1">
      <alignment horizontal="center"/>
    </xf>
    <xf numFmtId="0" fontId="18" fillId="2" borderId="0" xfId="2" applyFont="1" applyFill="1" applyAlignment="1" applyProtection="1">
      <alignment vertical="top" wrapText="1"/>
    </xf>
    <xf numFmtId="0" fontId="19" fillId="2" borderId="0" xfId="2" applyFont="1" applyFill="1" applyAlignment="1" applyProtection="1">
      <alignment vertical="top" wrapText="1"/>
    </xf>
    <xf numFmtId="0" fontId="14" fillId="2" borderId="0" xfId="2" applyFont="1" applyFill="1" applyAlignment="1" applyProtection="1">
      <alignment vertical="top" wrapText="1"/>
    </xf>
    <xf numFmtId="165" fontId="13" fillId="2" borderId="0" xfId="4" applyNumberFormat="1" applyFont="1" applyFill="1" applyAlignment="1" applyProtection="1">
      <alignment vertical="top" wrapText="1"/>
    </xf>
    <xf numFmtId="165" fontId="9" fillId="2" borderId="0" xfId="4" applyNumberFormat="1" applyFont="1" applyFill="1" applyAlignment="1" applyProtection="1">
      <alignment vertical="top" wrapText="1"/>
    </xf>
    <xf numFmtId="165" fontId="11" fillId="2" borderId="0" xfId="2" applyNumberFormat="1" applyFont="1" applyFill="1" applyAlignment="1" applyProtection="1">
      <alignment vertical="top" wrapText="1"/>
    </xf>
    <xf numFmtId="165" fontId="6" fillId="2" borderId="0" xfId="2" applyNumberFormat="1" applyFont="1" applyFill="1" applyAlignment="1" applyProtection="1">
      <alignment vertical="top" wrapText="1"/>
    </xf>
    <xf numFmtId="165" fontId="8" fillId="0" borderId="9" xfId="4" applyNumberFormat="1" applyFont="1" applyFill="1" applyBorder="1" applyAlignment="1" applyProtection="1">
      <alignment horizontal="center"/>
    </xf>
    <xf numFmtId="165" fontId="8" fillId="0" borderId="13" xfId="4" applyNumberFormat="1" applyFont="1" applyFill="1" applyBorder="1" applyAlignment="1" applyProtection="1">
      <alignment horizontal="center"/>
    </xf>
    <xf numFmtId="165" fontId="8" fillId="0" borderId="10" xfId="4" applyNumberFormat="1" applyFont="1" applyFill="1" applyBorder="1" applyAlignment="1" applyProtection="1">
      <alignment horizontal="center"/>
    </xf>
    <xf numFmtId="164" fontId="6" fillId="3" borderId="0" xfId="2" applyNumberFormat="1" applyFont="1" applyFill="1" applyBorder="1" applyAlignment="1" applyProtection="1">
      <alignment vertical="top" wrapText="1"/>
    </xf>
    <xf numFmtId="165" fontId="8" fillId="0" borderId="6" xfId="4" applyNumberFormat="1" applyFont="1" applyFill="1" applyBorder="1" applyAlignment="1" applyProtection="1">
      <alignment horizontal="center" wrapText="1"/>
    </xf>
    <xf numFmtId="0" fontId="21" fillId="3" borderId="0" xfId="2" applyFont="1" applyFill="1" applyBorder="1" applyAlignment="1" applyProtection="1">
      <alignment vertical="top" wrapText="1"/>
    </xf>
    <xf numFmtId="164" fontId="22" fillId="3" borderId="0" xfId="4" applyFont="1" applyFill="1" applyBorder="1" applyAlignment="1" applyProtection="1">
      <alignment vertical="top" wrapText="1"/>
    </xf>
    <xf numFmtId="0" fontId="12" fillId="0" borderId="0" xfId="2" applyFont="1" applyFill="1" applyAlignment="1" applyProtection="1">
      <alignment horizontal="center" vertical="center" wrapText="1"/>
    </xf>
    <xf numFmtId="0" fontId="12" fillId="2" borderId="0" xfId="2" applyFont="1" applyFill="1" applyAlignment="1" applyProtection="1">
      <alignment horizontal="center" vertical="center" wrapText="1"/>
    </xf>
    <xf numFmtId="0" fontId="12" fillId="2" borderId="0" xfId="2" applyFont="1" applyFill="1" applyAlignment="1" applyProtection="1">
      <alignment vertical="center" wrapText="1"/>
    </xf>
    <xf numFmtId="0" fontId="23" fillId="3" borderId="0" xfId="2" applyFont="1" applyFill="1" applyBorder="1" applyAlignment="1" applyProtection="1">
      <alignment vertical="top" wrapText="1"/>
    </xf>
    <xf numFmtId="165" fontId="23" fillId="3" borderId="0" xfId="2" applyNumberFormat="1" applyFont="1" applyFill="1" applyBorder="1" applyAlignment="1" applyProtection="1">
      <alignment vertical="top" wrapText="1"/>
    </xf>
    <xf numFmtId="0" fontId="24" fillId="2" borderId="0" xfId="2" applyFont="1" applyFill="1" applyAlignment="1" applyProtection="1">
      <alignment vertical="top" wrapText="1"/>
    </xf>
    <xf numFmtId="0" fontId="25" fillId="2" borderId="0" xfId="2" applyFont="1" applyFill="1" applyAlignment="1" applyProtection="1">
      <alignment vertical="top" wrapText="1"/>
    </xf>
    <xf numFmtId="0" fontId="26" fillId="2" borderId="3" xfId="2" applyFont="1" applyFill="1" applyBorder="1" applyAlignment="1" applyProtection="1">
      <alignment horizontal="center" vertical="top" wrapText="1"/>
    </xf>
    <xf numFmtId="10" fontId="11" fillId="2" borderId="0" xfId="7" applyNumberFormat="1" applyFont="1" applyFill="1" applyAlignment="1" applyProtection="1">
      <alignment vertical="top" wrapText="1"/>
    </xf>
    <xf numFmtId="9" fontId="11" fillId="2" borderId="0" xfId="7" applyFont="1" applyFill="1" applyAlignment="1" applyProtection="1">
      <alignment vertical="top" wrapText="1"/>
    </xf>
    <xf numFmtId="165" fontId="9" fillId="2" borderId="4" xfId="2" applyNumberFormat="1" applyFont="1" applyFill="1" applyBorder="1" applyAlignment="1" applyProtection="1">
      <alignment vertical="top" wrapText="1"/>
    </xf>
    <xf numFmtId="165" fontId="26" fillId="2" borderId="3" xfId="2" applyNumberFormat="1" applyFont="1" applyFill="1" applyBorder="1" applyAlignment="1" applyProtection="1">
      <alignment vertical="top" wrapText="1"/>
    </xf>
    <xf numFmtId="165" fontId="9" fillId="2" borderId="12" xfId="2" applyNumberFormat="1" applyFont="1" applyFill="1" applyBorder="1" applyAlignment="1" applyProtection="1">
      <alignment vertical="top" wrapText="1"/>
    </xf>
    <xf numFmtId="165" fontId="27" fillId="2" borderId="3" xfId="4" applyNumberFormat="1" applyFont="1" applyFill="1" applyBorder="1" applyAlignment="1" applyProtection="1">
      <alignment vertical="top" wrapText="1"/>
    </xf>
    <xf numFmtId="0" fontId="28" fillId="2" borderId="14" xfId="2" applyFont="1" applyFill="1" applyBorder="1" applyAlignment="1" applyProtection="1">
      <alignment horizontal="right" vertical="top" wrapText="1"/>
    </xf>
    <xf numFmtId="0" fontId="28" fillId="2" borderId="14" xfId="2" applyFont="1" applyFill="1" applyBorder="1" applyAlignment="1" applyProtection="1">
      <alignment vertical="top" wrapText="1"/>
    </xf>
    <xf numFmtId="165" fontId="28" fillId="2" borderId="15" xfId="4" applyNumberFormat="1" applyFont="1" applyFill="1" applyBorder="1" applyAlignment="1" applyProtection="1">
      <alignment vertical="top" wrapText="1"/>
    </xf>
    <xf numFmtId="165" fontId="28" fillId="2" borderId="16" xfId="4" applyNumberFormat="1" applyFont="1" applyFill="1" applyBorder="1" applyAlignment="1" applyProtection="1">
      <alignment vertical="top" wrapText="1"/>
    </xf>
    <xf numFmtId="0" fontId="29" fillId="2" borderId="0" xfId="2" applyFont="1" applyFill="1" applyAlignment="1" applyProtection="1">
      <alignment vertical="top" wrapText="1"/>
    </xf>
    <xf numFmtId="0" fontId="28" fillId="2" borderId="17" xfId="2" applyFont="1" applyFill="1" applyBorder="1" applyAlignment="1" applyProtection="1">
      <alignment horizontal="right" vertical="top" wrapText="1"/>
    </xf>
    <xf numFmtId="0" fontId="28" fillId="2" borderId="18" xfId="2" applyFont="1" applyFill="1" applyBorder="1" applyAlignment="1" applyProtection="1">
      <alignment vertical="top" wrapText="1"/>
    </xf>
    <xf numFmtId="165" fontId="28" fillId="2" borderId="19" xfId="4" applyNumberFormat="1" applyFont="1" applyFill="1" applyBorder="1" applyAlignment="1" applyProtection="1">
      <alignment vertical="top" wrapText="1"/>
    </xf>
    <xf numFmtId="165" fontId="28" fillId="2" borderId="20" xfId="4" applyNumberFormat="1" applyFont="1" applyFill="1" applyBorder="1" applyAlignment="1" applyProtection="1">
      <alignment vertical="top" wrapText="1"/>
    </xf>
    <xf numFmtId="0" fontId="28" fillId="2" borderId="4" xfId="2" applyFont="1" applyFill="1" applyBorder="1" applyAlignment="1" applyProtection="1">
      <alignment horizontal="right" vertical="top" wrapText="1"/>
    </xf>
    <xf numFmtId="0" fontId="28" fillId="2" borderId="4" xfId="2" applyFont="1" applyFill="1" applyBorder="1" applyAlignment="1" applyProtection="1">
      <alignment vertical="top" wrapText="1"/>
    </xf>
    <xf numFmtId="165" fontId="28" fillId="2" borderId="4" xfId="2" applyNumberFormat="1" applyFont="1" applyFill="1" applyBorder="1" applyAlignment="1" applyProtection="1">
      <alignment vertical="top" wrapText="1"/>
    </xf>
    <xf numFmtId="0" fontId="26" fillId="2" borderId="5" xfId="2" applyFont="1" applyFill="1" applyBorder="1" applyAlignment="1" applyProtection="1">
      <alignment horizontal="center"/>
    </xf>
    <xf numFmtId="0" fontId="30" fillId="2" borderId="1" xfId="2" applyFont="1" applyFill="1" applyBorder="1" applyAlignment="1" applyProtection="1">
      <alignment horizontal="center"/>
    </xf>
    <xf numFmtId="0" fontId="9" fillId="4" borderId="4" xfId="2" applyFont="1" applyFill="1" applyBorder="1" applyAlignment="1" applyProtection="1">
      <alignment vertical="center"/>
    </xf>
    <xf numFmtId="165" fontId="27" fillId="4" borderId="0" xfId="4" applyNumberFormat="1" applyFont="1" applyFill="1" applyBorder="1" applyAlignment="1" applyProtection="1">
      <alignment horizontal="right" vertical="center"/>
    </xf>
    <xf numFmtId="0" fontId="8" fillId="5" borderId="15" xfId="5" applyFont="1" applyFill="1" applyBorder="1" applyAlignment="1">
      <alignment horizontal="left" wrapText="1"/>
    </xf>
    <xf numFmtId="0" fontId="8" fillId="5" borderId="21" xfId="2" applyFont="1" applyFill="1" applyBorder="1" applyAlignment="1" applyProtection="1">
      <alignment wrapText="1"/>
    </xf>
    <xf numFmtId="165" fontId="9" fillId="0" borderId="21" xfId="4" applyNumberFormat="1" applyFont="1" applyFill="1" applyBorder="1" applyAlignment="1" applyProtection="1">
      <alignment wrapText="1"/>
    </xf>
    <xf numFmtId="165" fontId="8" fillId="0" borderId="21" xfId="4" applyNumberFormat="1" applyFont="1" applyFill="1" applyBorder="1" applyAlignment="1" applyProtection="1">
      <alignment horizontal="center" wrapText="1"/>
    </xf>
    <xf numFmtId="165" fontId="27" fillId="6" borderId="22" xfId="4" applyNumberFormat="1" applyFont="1" applyFill="1" applyBorder="1" applyAlignment="1" applyProtection="1">
      <alignment horizontal="center" wrapText="1"/>
    </xf>
    <xf numFmtId="165" fontId="27" fillId="6" borderId="23" xfId="4" applyNumberFormat="1" applyFont="1" applyFill="1" applyBorder="1" applyAlignment="1" applyProtection="1">
      <alignment horizontal="center" wrapText="1"/>
    </xf>
    <xf numFmtId="165" fontId="8" fillId="2" borderId="24" xfId="4" applyNumberFormat="1" applyFont="1" applyFill="1" applyBorder="1" applyAlignment="1" applyProtection="1">
      <alignment horizontal="center"/>
    </xf>
    <xf numFmtId="0" fontId="8" fillId="5" borderId="13" xfId="5" applyFont="1" applyFill="1" applyBorder="1" applyAlignment="1">
      <alignment horizontal="left" wrapText="1"/>
    </xf>
    <xf numFmtId="0" fontId="8" fillId="5" borderId="13" xfId="2" applyFont="1" applyFill="1" applyBorder="1" applyAlignment="1" applyProtection="1">
      <alignment wrapText="1"/>
    </xf>
    <xf numFmtId="165" fontId="8" fillId="0" borderId="13" xfId="4" applyNumberFormat="1" applyFont="1" applyFill="1" applyBorder="1" applyAlignment="1" applyProtection="1">
      <alignment horizontal="center" wrapText="1"/>
    </xf>
    <xf numFmtId="165" fontId="27" fillId="6" borderId="13" xfId="4" applyNumberFormat="1" applyFont="1" applyFill="1" applyBorder="1" applyAlignment="1" applyProtection="1">
      <alignment horizontal="center" wrapText="1"/>
    </xf>
    <xf numFmtId="165" fontId="8" fillId="2" borderId="13" xfId="4" applyNumberFormat="1" applyFont="1" applyFill="1" applyBorder="1" applyAlignment="1" applyProtection="1">
      <alignment horizontal="center"/>
    </xf>
    <xf numFmtId="0" fontId="8" fillId="5" borderId="25" xfId="5" applyFont="1" applyFill="1" applyBorder="1" applyAlignment="1">
      <alignment horizontal="left" wrapText="1"/>
    </xf>
    <xf numFmtId="0" fontId="8" fillId="5" borderId="25" xfId="2" applyFont="1" applyFill="1" applyBorder="1" applyAlignment="1" applyProtection="1">
      <alignment wrapText="1"/>
    </xf>
    <xf numFmtId="165" fontId="8" fillId="0" borderId="25" xfId="4" applyNumberFormat="1" applyFont="1" applyFill="1" applyBorder="1" applyAlignment="1" applyProtection="1">
      <alignment horizontal="center" wrapText="1"/>
    </xf>
    <xf numFmtId="165" fontId="27" fillId="6" borderId="25" xfId="4" applyNumberFormat="1" applyFont="1" applyFill="1" applyBorder="1" applyAlignment="1" applyProtection="1">
      <alignment horizontal="center" wrapText="1"/>
    </xf>
    <xf numFmtId="165" fontId="8" fillId="2" borderId="25" xfId="4" applyNumberFormat="1" applyFont="1" applyFill="1" applyBorder="1" applyAlignment="1" applyProtection="1">
      <alignment horizontal="center"/>
    </xf>
    <xf numFmtId="0" fontId="9" fillId="4" borderId="26" xfId="2" applyFont="1" applyFill="1" applyBorder="1" applyAlignment="1" applyProtection="1">
      <alignment vertical="center" wrapText="1"/>
    </xf>
    <xf numFmtId="0" fontId="9" fillId="4" borderId="27" xfId="2" applyFont="1" applyFill="1" applyBorder="1" applyAlignment="1" applyProtection="1">
      <alignment vertical="center" wrapText="1"/>
    </xf>
    <xf numFmtId="165" fontId="9" fillId="4" borderId="27" xfId="4" applyNumberFormat="1" applyFont="1" applyFill="1" applyBorder="1" applyAlignment="1" applyProtection="1">
      <alignment vertical="center" wrapText="1"/>
    </xf>
    <xf numFmtId="165" fontId="27" fillId="4" borderId="28" xfId="4" applyNumberFormat="1" applyFont="1" applyFill="1" applyBorder="1" applyAlignment="1" applyProtection="1">
      <alignment horizontal="right" vertical="center"/>
    </xf>
    <xf numFmtId="0" fontId="8" fillId="8" borderId="29" xfId="2" applyFont="1" applyFill="1" applyBorder="1" applyAlignment="1" applyProtection="1">
      <alignment vertical="top" wrapText="1"/>
    </xf>
    <xf numFmtId="0" fontId="8" fillId="5" borderId="21" xfId="2" applyFont="1" applyFill="1" applyBorder="1" applyAlignment="1" applyProtection="1">
      <alignment horizontal="left" vertical="center" wrapText="1"/>
    </xf>
    <xf numFmtId="165" fontId="9" fillId="8" borderId="6" xfId="4" applyNumberFormat="1" applyFont="1" applyFill="1" applyBorder="1" applyAlignment="1" applyProtection="1">
      <alignment horizontal="center"/>
    </xf>
    <xf numFmtId="165" fontId="8" fillId="8" borderId="6" xfId="4" applyNumberFormat="1" applyFont="1" applyFill="1" applyBorder="1" applyAlignment="1" applyProtection="1">
      <alignment horizontal="center"/>
    </xf>
    <xf numFmtId="165" fontId="27" fillId="8" borderId="7" xfId="4" applyNumberFormat="1" applyFont="1" applyFill="1" applyBorder="1" applyAlignment="1" applyProtection="1">
      <alignment horizontal="center"/>
    </xf>
    <xf numFmtId="165" fontId="27" fillId="8" borderId="8" xfId="4" applyNumberFormat="1" applyFont="1" applyFill="1" applyBorder="1" applyAlignment="1" applyProtection="1">
      <alignment horizontal="center"/>
    </xf>
    <xf numFmtId="165" fontId="13" fillId="8" borderId="8" xfId="4" applyNumberFormat="1" applyFont="1" applyFill="1" applyBorder="1" applyAlignment="1" applyProtection="1">
      <alignment horizontal="center"/>
    </xf>
    <xf numFmtId="165" fontId="27" fillId="8" borderId="8" xfId="4" applyNumberFormat="1" applyFont="1" applyFill="1" applyBorder="1" applyAlignment="1" applyProtection="1">
      <alignment horizontal="center" wrapText="1"/>
    </xf>
    <xf numFmtId="165" fontId="8" fillId="8" borderId="30" xfId="4" applyNumberFormat="1" applyFont="1" applyFill="1" applyBorder="1" applyAlignment="1" applyProtection="1">
      <alignment horizontal="center"/>
    </xf>
    <xf numFmtId="165" fontId="8" fillId="8" borderId="31" xfId="4" applyNumberFormat="1" applyFont="1" applyFill="1" applyBorder="1" applyAlignment="1" applyProtection="1">
      <alignment horizontal="center"/>
    </xf>
    <xf numFmtId="165" fontId="8" fillId="8" borderId="32" xfId="4" applyNumberFormat="1" applyFont="1" applyFill="1" applyBorder="1" applyAlignment="1" applyProtection="1">
      <alignment horizontal="center"/>
    </xf>
    <xf numFmtId="0" fontId="8" fillId="8" borderId="29" xfId="2" applyFont="1" applyFill="1" applyBorder="1" applyAlignment="1" applyProtection="1">
      <alignment horizontal="left" vertical="top" wrapText="1"/>
    </xf>
    <xf numFmtId="0" fontId="8" fillId="5" borderId="21" xfId="2" applyFont="1" applyFill="1" applyBorder="1" applyAlignment="1" applyProtection="1">
      <alignment vertical="center" wrapText="1"/>
    </xf>
    <xf numFmtId="165" fontId="9" fillId="8" borderId="6" xfId="4" applyNumberFormat="1" applyFont="1" applyFill="1" applyBorder="1" applyAlignment="1" applyProtection="1">
      <alignment horizontal="center" wrapText="1"/>
    </xf>
    <xf numFmtId="165" fontId="8" fillId="8" borderId="6" xfId="4" applyNumberFormat="1" applyFont="1" applyFill="1" applyBorder="1" applyAlignment="1" applyProtection="1">
      <alignment horizontal="center" wrapText="1"/>
    </xf>
    <xf numFmtId="165" fontId="18" fillId="8" borderId="7" xfId="4" applyNumberFormat="1" applyFont="1" applyFill="1" applyBorder="1" applyAlignment="1" applyProtection="1">
      <alignment horizontal="center" wrapText="1"/>
    </xf>
    <xf numFmtId="165" fontId="18" fillId="8" borderId="8" xfId="4" applyNumberFormat="1" applyFont="1" applyFill="1" applyBorder="1" applyAlignment="1" applyProtection="1">
      <alignment horizontal="center" wrapText="1"/>
    </xf>
    <xf numFmtId="165" fontId="8" fillId="8" borderId="9" xfId="4" applyNumberFormat="1" applyFont="1" applyFill="1" applyBorder="1" applyAlignment="1" applyProtection="1">
      <alignment horizontal="center"/>
    </xf>
    <xf numFmtId="165" fontId="27" fillId="8" borderId="9" xfId="4" applyNumberFormat="1" applyFont="1" applyFill="1" applyBorder="1" applyAlignment="1" applyProtection="1">
      <alignment horizontal="center"/>
    </xf>
    <xf numFmtId="165" fontId="27" fillId="8" borderId="30" xfId="4" applyNumberFormat="1" applyFont="1" applyFill="1" applyBorder="1" applyAlignment="1" applyProtection="1">
      <alignment horizontal="center"/>
    </xf>
    <xf numFmtId="165" fontId="27" fillId="8" borderId="31" xfId="4" applyNumberFormat="1" applyFont="1" applyFill="1" applyBorder="1" applyAlignment="1" applyProtection="1">
      <alignment horizontal="center"/>
    </xf>
    <xf numFmtId="165" fontId="27" fillId="8" borderId="32" xfId="4" applyNumberFormat="1" applyFont="1" applyFill="1" applyBorder="1" applyAlignment="1" applyProtection="1">
      <alignment horizontal="center"/>
    </xf>
    <xf numFmtId="0" fontId="31" fillId="0" borderId="0" xfId="2" applyFont="1" applyFill="1" applyAlignment="1" applyProtection="1">
      <alignment wrapText="1"/>
    </xf>
    <xf numFmtId="0" fontId="9" fillId="4" borderId="26" xfId="2" applyFont="1" applyFill="1" applyBorder="1" applyAlignment="1" applyProtection="1">
      <alignment vertical="center"/>
    </xf>
    <xf numFmtId="164" fontId="9" fillId="4" borderId="27" xfId="4" applyFont="1" applyFill="1" applyBorder="1" applyAlignment="1" applyProtection="1">
      <alignment vertical="center" wrapText="1"/>
    </xf>
    <xf numFmtId="0" fontId="8" fillId="9" borderId="29" xfId="2" applyFont="1" applyFill="1" applyBorder="1" applyAlignment="1" applyProtection="1">
      <alignment vertical="top" wrapText="1"/>
    </xf>
    <xf numFmtId="165" fontId="9" fillId="5" borderId="6" xfId="4" applyNumberFormat="1" applyFont="1" applyFill="1" applyBorder="1" applyAlignment="1" applyProtection="1">
      <alignment wrapText="1"/>
    </xf>
    <xf numFmtId="165" fontId="8" fillId="0" borderId="6" xfId="4" applyNumberFormat="1" applyFont="1" applyFill="1" applyBorder="1" applyAlignment="1" applyProtection="1">
      <alignment horizontal="center"/>
    </xf>
    <xf numFmtId="165" fontId="27" fillId="0" borderId="7" xfId="4" applyNumberFormat="1" applyFont="1" applyFill="1" applyBorder="1" applyAlignment="1" applyProtection="1">
      <alignment horizontal="center"/>
    </xf>
    <xf numFmtId="165" fontId="27" fillId="0" borderId="8" xfId="4" applyNumberFormat="1" applyFont="1" applyFill="1" applyBorder="1" applyAlignment="1" applyProtection="1">
      <alignment horizontal="center"/>
    </xf>
    <xf numFmtId="165" fontId="27" fillId="0" borderId="8" xfId="4" applyNumberFormat="1" applyFont="1" applyFill="1" applyBorder="1" applyAlignment="1" applyProtection="1">
      <alignment horizontal="center" wrapText="1"/>
    </xf>
    <xf numFmtId="165" fontId="8" fillId="5" borderId="9" xfId="4" applyNumberFormat="1" applyFont="1" applyFill="1" applyBorder="1" applyAlignment="1" applyProtection="1">
      <alignment horizontal="center"/>
    </xf>
    <xf numFmtId="165" fontId="8" fillId="9" borderId="9" xfId="4" applyNumberFormat="1" applyFont="1" applyFill="1" applyBorder="1" applyAlignment="1" applyProtection="1">
      <alignment horizontal="center"/>
    </xf>
    <xf numFmtId="165" fontId="8" fillId="9" borderId="30" xfId="4" applyNumberFormat="1" applyFont="1" applyFill="1" applyBorder="1" applyAlignment="1" applyProtection="1">
      <alignment horizontal="center"/>
    </xf>
    <xf numFmtId="165" fontId="8" fillId="5" borderId="31" xfId="4" applyNumberFormat="1" applyFont="1" applyFill="1" applyBorder="1" applyAlignment="1" applyProtection="1">
      <alignment horizontal="center"/>
    </xf>
    <xf numFmtId="165" fontId="8" fillId="5" borderId="32" xfId="4" applyNumberFormat="1" applyFont="1" applyFill="1" applyBorder="1" applyAlignment="1" applyProtection="1">
      <alignment horizontal="center"/>
    </xf>
    <xf numFmtId="4" fontId="11" fillId="0" borderId="0" xfId="2" applyNumberFormat="1" applyFont="1" applyFill="1" applyAlignment="1" applyProtection="1">
      <alignment wrapText="1"/>
    </xf>
    <xf numFmtId="4" fontId="12" fillId="2" borderId="0" xfId="2" applyNumberFormat="1" applyFont="1" applyFill="1" applyAlignment="1" applyProtection="1">
      <alignment wrapText="1"/>
    </xf>
    <xf numFmtId="0" fontId="8" fillId="9" borderId="33" xfId="2" applyFont="1" applyFill="1" applyBorder="1" applyAlignment="1" applyProtection="1">
      <alignment horizontal="left" vertical="top" wrapText="1"/>
    </xf>
    <xf numFmtId="0" fontId="8" fillId="5" borderId="13" xfId="2" applyFont="1" applyFill="1" applyBorder="1" applyAlignment="1" applyProtection="1">
      <alignment vertical="center" wrapText="1"/>
    </xf>
    <xf numFmtId="165" fontId="18" fillId="0" borderId="7" xfId="4" applyNumberFormat="1" applyFont="1" applyFill="1" applyBorder="1" applyAlignment="1" applyProtection="1">
      <alignment horizontal="center" wrapText="1"/>
    </xf>
    <xf numFmtId="165" fontId="18" fillId="0" borderId="8" xfId="4" applyNumberFormat="1" applyFont="1" applyFill="1" applyBorder="1" applyAlignment="1" applyProtection="1">
      <alignment horizontal="center" wrapText="1"/>
    </xf>
    <xf numFmtId="4" fontId="12" fillId="0" borderId="0" xfId="2" applyNumberFormat="1" applyFont="1" applyFill="1" applyAlignment="1" applyProtection="1">
      <alignment wrapText="1"/>
    </xf>
    <xf numFmtId="0" fontId="8" fillId="0" borderId="29" xfId="2" applyFont="1" applyFill="1" applyBorder="1" applyAlignment="1" applyProtection="1">
      <alignment wrapText="1"/>
    </xf>
    <xf numFmtId="0" fontId="8" fillId="5" borderId="34" xfId="2" applyFont="1" applyFill="1" applyBorder="1" applyAlignment="1" applyProtection="1">
      <alignment wrapText="1"/>
    </xf>
    <xf numFmtId="165" fontId="27" fillId="0" borderId="7" xfId="4" applyNumberFormat="1" applyFont="1" applyFill="1" applyBorder="1" applyAlignment="1" applyProtection="1">
      <alignment horizontal="center" wrapText="1"/>
    </xf>
    <xf numFmtId="165" fontId="18" fillId="0" borderId="9" xfId="4" applyNumberFormat="1" applyFont="1" applyFill="1" applyBorder="1" applyAlignment="1" applyProtection="1">
      <alignment horizontal="center"/>
    </xf>
    <xf numFmtId="165" fontId="18" fillId="0" borderId="30" xfId="4" applyNumberFormat="1" applyFont="1" applyFill="1" applyBorder="1" applyAlignment="1" applyProtection="1">
      <alignment horizontal="center"/>
    </xf>
    <xf numFmtId="165" fontId="18" fillId="0" borderId="31" xfId="4" applyNumberFormat="1" applyFont="1" applyFill="1" applyBorder="1" applyAlignment="1" applyProtection="1">
      <alignment horizontal="center"/>
    </xf>
    <xf numFmtId="165" fontId="18" fillId="0" borderId="32" xfId="4" applyNumberFormat="1" applyFont="1" applyFill="1" applyBorder="1" applyAlignment="1" applyProtection="1">
      <alignment horizontal="center"/>
    </xf>
    <xf numFmtId="0" fontId="8" fillId="10" borderId="29" xfId="2" applyFont="1" applyFill="1" applyBorder="1" applyAlignment="1" applyProtection="1">
      <alignment wrapText="1"/>
    </xf>
    <xf numFmtId="0" fontId="8" fillId="5" borderId="6" xfId="2" applyFont="1" applyFill="1" applyBorder="1" applyAlignment="1" applyProtection="1">
      <alignment wrapText="1"/>
    </xf>
    <xf numFmtId="165" fontId="9" fillId="10" borderId="6" xfId="4" applyNumberFormat="1" applyFont="1" applyFill="1" applyBorder="1" applyAlignment="1" applyProtection="1">
      <alignment wrapText="1"/>
    </xf>
    <xf numFmtId="165" fontId="8" fillId="10" borderId="6" xfId="4" applyNumberFormat="1" applyFont="1" applyFill="1" applyBorder="1" applyAlignment="1" applyProtection="1">
      <alignment horizontal="center" wrapText="1"/>
    </xf>
    <xf numFmtId="165" fontId="27" fillId="10" borderId="7" xfId="4" applyNumberFormat="1" applyFont="1" applyFill="1" applyBorder="1" applyAlignment="1" applyProtection="1">
      <alignment horizontal="center" wrapText="1"/>
    </xf>
    <xf numFmtId="165" fontId="27" fillId="10" borderId="8" xfId="4" applyNumberFormat="1" applyFont="1" applyFill="1" applyBorder="1" applyAlignment="1" applyProtection="1">
      <alignment horizontal="center" wrapText="1"/>
    </xf>
    <xf numFmtId="165" fontId="18" fillId="10" borderId="30" xfId="4" applyNumberFormat="1" applyFont="1" applyFill="1" applyBorder="1" applyAlignment="1" applyProtection="1">
      <alignment horizontal="center"/>
    </xf>
    <xf numFmtId="165" fontId="18" fillId="10" borderId="31" xfId="4" applyNumberFormat="1" applyFont="1" applyFill="1" applyBorder="1" applyAlignment="1" applyProtection="1">
      <alignment horizontal="center"/>
    </xf>
    <xf numFmtId="165" fontId="18" fillId="10" borderId="32" xfId="4" applyNumberFormat="1" applyFont="1" applyFill="1" applyBorder="1" applyAlignment="1" applyProtection="1">
      <alignment horizontal="center"/>
    </xf>
    <xf numFmtId="165" fontId="30" fillId="4" borderId="1" xfId="4" applyNumberFormat="1" applyFont="1" applyFill="1" applyBorder="1" applyAlignment="1" applyProtection="1">
      <alignment vertical="center" wrapText="1"/>
    </xf>
    <xf numFmtId="165" fontId="8" fillId="0" borderId="7" xfId="4" applyNumberFormat="1" applyFont="1" applyFill="1" applyBorder="1" applyAlignment="1" applyProtection="1">
      <alignment horizontal="center" wrapText="1"/>
    </xf>
    <xf numFmtId="165" fontId="8" fillId="0" borderId="8" xfId="4" applyNumberFormat="1" applyFont="1" applyFill="1" applyBorder="1" applyAlignment="1" applyProtection="1">
      <alignment horizontal="center" wrapText="1"/>
    </xf>
    <xf numFmtId="0" fontId="8" fillId="9" borderId="9" xfId="2" applyFont="1" applyFill="1" applyBorder="1" applyAlignment="1" applyProtection="1">
      <alignment horizontal="right" wrapText="1"/>
    </xf>
    <xf numFmtId="165" fontId="8" fillId="5" borderId="6" xfId="4" applyNumberFormat="1" applyFont="1" applyFill="1" applyBorder="1" applyAlignment="1" applyProtection="1">
      <alignment wrapText="1"/>
    </xf>
    <xf numFmtId="165" fontId="8" fillId="9" borderId="24" xfId="4" applyNumberFormat="1" applyFont="1" applyFill="1" applyBorder="1" applyAlignment="1" applyProtection="1">
      <alignment horizontal="center"/>
    </xf>
    <xf numFmtId="0" fontId="8" fillId="0" borderId="9" xfId="2" applyFont="1" applyFill="1" applyBorder="1" applyAlignment="1" applyProtection="1">
      <alignment horizontal="right" wrapText="1"/>
    </xf>
    <xf numFmtId="165" fontId="8" fillId="0" borderId="30" xfId="4" applyNumberFormat="1" applyFont="1" applyFill="1" applyBorder="1" applyAlignment="1" applyProtection="1">
      <alignment horizontal="center"/>
    </xf>
    <xf numFmtId="165" fontId="8" fillId="0" borderId="0" xfId="4" applyNumberFormat="1" applyFont="1" applyFill="1" applyBorder="1" applyAlignment="1" applyProtection="1">
      <alignment horizontal="center"/>
    </xf>
    <xf numFmtId="0" fontId="8" fillId="0" borderId="4" xfId="2" applyFont="1" applyFill="1" applyBorder="1" applyAlignment="1" applyProtection="1">
      <alignment wrapText="1"/>
    </xf>
    <xf numFmtId="0" fontId="8" fillId="0" borderId="1" xfId="2" applyFont="1" applyFill="1" applyBorder="1" applyAlignment="1" applyProtection="1">
      <alignment wrapText="1"/>
    </xf>
    <xf numFmtId="165" fontId="9" fillId="0" borderId="13" xfId="4" applyNumberFormat="1" applyFont="1" applyFill="1" applyBorder="1" applyAlignment="1" applyProtection="1">
      <alignment wrapText="1"/>
    </xf>
    <xf numFmtId="165" fontId="8" fillId="2" borderId="0" xfId="2" applyNumberFormat="1" applyFont="1" applyFill="1" applyAlignment="1" applyProtection="1">
      <alignment vertical="top" wrapText="1"/>
    </xf>
    <xf numFmtId="0" fontId="30" fillId="2" borderId="0" xfId="2" applyFont="1" applyFill="1" applyAlignment="1" applyProtection="1">
      <alignment vertical="top" wrapText="1"/>
    </xf>
    <xf numFmtId="9" fontId="18" fillId="2" borderId="0" xfId="2" applyNumberFormat="1" applyFont="1" applyFill="1" applyAlignment="1" applyProtection="1">
      <alignment vertical="top" wrapText="1"/>
    </xf>
    <xf numFmtId="0" fontId="27" fillId="2" borderId="0" xfId="2" applyFont="1" applyFill="1" applyAlignment="1" applyProtection="1">
      <alignment vertical="top" wrapText="1"/>
    </xf>
    <xf numFmtId="165" fontId="27" fillId="2" borderId="0" xfId="2" applyNumberFormat="1" applyFont="1" applyFill="1" applyAlignment="1" applyProtection="1">
      <alignment vertical="top" wrapText="1"/>
    </xf>
    <xf numFmtId="0" fontId="32" fillId="2" borderId="0" xfId="2" applyFont="1" applyFill="1" applyAlignment="1" applyProtection="1">
      <alignment horizontal="center" vertical="top" wrapText="1"/>
    </xf>
    <xf numFmtId="0" fontId="30" fillId="2" borderId="0" xfId="2" applyFont="1" applyFill="1" applyAlignment="1" applyProtection="1">
      <alignment horizontal="center" vertical="top" wrapText="1"/>
    </xf>
    <xf numFmtId="165" fontId="30" fillId="2" borderId="0" xfId="4" applyNumberFormat="1" applyFont="1" applyFill="1" applyAlignment="1" applyProtection="1">
      <alignment horizontal="center" vertical="top" wrapText="1"/>
    </xf>
    <xf numFmtId="165" fontId="26" fillId="2" borderId="0" xfId="4" applyNumberFormat="1" applyFont="1" applyFill="1" applyAlignment="1" applyProtection="1">
      <alignment horizontal="center" vertical="top" wrapText="1"/>
    </xf>
    <xf numFmtId="0" fontId="26" fillId="2" borderId="0" xfId="2" applyFont="1" applyFill="1" applyAlignment="1" applyProtection="1">
      <alignment horizontal="center" vertical="top" wrapText="1"/>
    </xf>
    <xf numFmtId="165" fontId="8" fillId="7" borderId="0" xfId="4" applyNumberFormat="1" applyFont="1" applyFill="1" applyAlignment="1" applyProtection="1">
      <alignment vertical="top" wrapText="1"/>
    </xf>
    <xf numFmtId="165" fontId="18" fillId="2" borderId="0" xfId="4" applyNumberFormat="1" applyFont="1" applyFill="1" applyAlignment="1" applyProtection="1">
      <alignment vertical="top" wrapText="1"/>
    </xf>
    <xf numFmtId="165" fontId="27" fillId="2" borderId="0" xfId="4" applyNumberFormat="1" applyFont="1" applyFill="1" applyAlignment="1" applyProtection="1">
      <alignment vertical="top" wrapText="1"/>
    </xf>
    <xf numFmtId="0" fontId="32" fillId="2" borderId="0" xfId="2" applyFont="1" applyFill="1" applyAlignment="1" applyProtection="1">
      <alignment vertical="top" wrapText="1"/>
    </xf>
    <xf numFmtId="165" fontId="30" fillId="2" borderId="0" xfId="4" applyNumberFormat="1" applyFont="1" applyFill="1" applyAlignment="1" applyProtection="1">
      <alignment vertical="top" wrapText="1"/>
    </xf>
    <xf numFmtId="165" fontId="26" fillId="2" borderId="0" xfId="4" applyNumberFormat="1" applyFont="1" applyFill="1" applyAlignment="1" applyProtection="1">
      <alignment vertical="top" wrapText="1"/>
    </xf>
    <xf numFmtId="0" fontId="26" fillId="2" borderId="0" xfId="2" applyFont="1" applyFill="1" applyAlignment="1" applyProtection="1">
      <alignment vertical="top" wrapText="1"/>
    </xf>
    <xf numFmtId="0" fontId="33" fillId="2" borderId="0" xfId="2" applyFont="1" applyFill="1" applyAlignment="1" applyProtection="1">
      <alignment vertical="top" wrapText="1"/>
    </xf>
    <xf numFmtId="0" fontId="14" fillId="2" borderId="0" xfId="2" applyFont="1" applyFill="1" applyBorder="1" applyAlignment="1" applyProtection="1">
      <alignment vertical="top" wrapText="1"/>
    </xf>
    <xf numFmtId="0" fontId="13" fillId="10" borderId="0" xfId="2" applyFont="1" applyFill="1" applyBorder="1" applyAlignment="1" applyProtection="1">
      <alignment horizontal="right" vertical="top" wrapText="1"/>
    </xf>
    <xf numFmtId="165" fontId="13" fillId="10" borderId="0" xfId="4" applyNumberFormat="1" applyFont="1" applyFill="1" applyBorder="1" applyAlignment="1" applyProtection="1">
      <alignment vertical="top" wrapText="1"/>
    </xf>
    <xf numFmtId="0" fontId="31" fillId="10" borderId="0" xfId="2" applyFont="1" applyFill="1" applyBorder="1" applyAlignment="1" applyProtection="1">
      <alignment vertical="top" wrapText="1"/>
    </xf>
    <xf numFmtId="0" fontId="13" fillId="10" borderId="0" xfId="2" applyFont="1" applyFill="1" applyBorder="1" applyAlignment="1" applyProtection="1">
      <alignment vertical="top" wrapText="1"/>
    </xf>
    <xf numFmtId="165" fontId="13" fillId="10" borderId="35" xfId="4" applyNumberFormat="1" applyFont="1" applyFill="1" applyBorder="1" applyAlignment="1" applyProtection="1">
      <alignment vertical="top" wrapText="1"/>
    </xf>
    <xf numFmtId="0" fontId="10" fillId="2" borderId="36" xfId="2" applyFont="1" applyFill="1" applyBorder="1" applyAlignment="1" applyProtection="1">
      <alignment horizontal="right" vertical="top" wrapText="1"/>
    </xf>
    <xf numFmtId="165" fontId="10" fillId="2" borderId="28" xfId="4" applyNumberFormat="1" applyFont="1" applyFill="1" applyBorder="1" applyAlignment="1" applyProtection="1">
      <alignment vertical="top" wrapText="1"/>
    </xf>
    <xf numFmtId="0" fontId="34" fillId="2" borderId="28" xfId="2" applyFont="1" applyFill="1" applyBorder="1" applyAlignment="1" applyProtection="1">
      <alignment vertical="top" wrapText="1"/>
    </xf>
    <xf numFmtId="0" fontId="26" fillId="2" borderId="28" xfId="2" applyFont="1" applyFill="1" applyBorder="1" applyAlignment="1" applyProtection="1">
      <alignment vertical="top" wrapText="1"/>
    </xf>
    <xf numFmtId="165" fontId="26" fillId="2" borderId="28" xfId="4" applyNumberFormat="1" applyFont="1" applyFill="1" applyBorder="1" applyAlignment="1" applyProtection="1">
      <alignment vertical="top" wrapText="1"/>
    </xf>
    <xf numFmtId="165" fontId="10" fillId="2" borderId="37" xfId="4" applyNumberFormat="1" applyFont="1" applyFill="1" applyBorder="1" applyAlignment="1" applyProtection="1">
      <alignment vertical="top" wrapText="1"/>
    </xf>
    <xf numFmtId="0" fontId="10" fillId="2" borderId="38" xfId="2" applyFont="1" applyFill="1" applyBorder="1" applyAlignment="1" applyProtection="1">
      <alignment horizontal="right" vertical="top" wrapText="1"/>
    </xf>
    <xf numFmtId="165" fontId="13" fillId="2" borderId="0" xfId="4" applyNumberFormat="1" applyFont="1" applyFill="1" applyBorder="1" applyAlignment="1" applyProtection="1">
      <alignment vertical="top" wrapText="1"/>
    </xf>
    <xf numFmtId="0" fontId="31" fillId="2" borderId="0" xfId="2" applyFont="1" applyFill="1" applyBorder="1" applyAlignment="1" applyProtection="1">
      <alignment vertical="top" wrapText="1"/>
    </xf>
    <xf numFmtId="0" fontId="13" fillId="2" borderId="0" xfId="2" applyFont="1" applyFill="1" applyBorder="1" applyAlignment="1" applyProtection="1">
      <alignment vertical="top" wrapText="1"/>
    </xf>
    <xf numFmtId="165" fontId="13" fillId="2" borderId="35" xfId="4" applyNumberFormat="1" applyFont="1" applyFill="1" applyBorder="1" applyAlignment="1" applyProtection="1">
      <alignment vertical="top" wrapText="1"/>
    </xf>
    <xf numFmtId="0" fontId="13" fillId="2" borderId="38" xfId="2" applyFont="1" applyFill="1" applyBorder="1" applyAlignment="1" applyProtection="1">
      <alignment horizontal="right" vertical="top" wrapText="1"/>
    </xf>
    <xf numFmtId="165" fontId="13" fillId="9" borderId="0" xfId="4" applyNumberFormat="1" applyFont="1" applyFill="1" applyBorder="1" applyAlignment="1" applyProtection="1">
      <alignment vertical="top" wrapText="1"/>
    </xf>
    <xf numFmtId="165" fontId="10" fillId="2" borderId="0" xfId="4" applyNumberFormat="1" applyFont="1" applyFill="1" applyBorder="1" applyAlignment="1" applyProtection="1">
      <alignment vertical="top" wrapText="1"/>
    </xf>
    <xf numFmtId="165" fontId="13" fillId="9" borderId="35" xfId="4" applyNumberFormat="1" applyFont="1" applyFill="1" applyBorder="1" applyAlignment="1" applyProtection="1">
      <alignment vertical="top" wrapText="1"/>
    </xf>
    <xf numFmtId="0" fontId="18" fillId="2" borderId="0" xfId="2" applyFont="1" applyFill="1" applyAlignment="1" applyProtection="1">
      <alignment horizontal="right" vertical="top" wrapText="1"/>
    </xf>
    <xf numFmtId="165" fontId="13" fillId="11" borderId="11" xfId="4" applyNumberFormat="1" applyFont="1" applyFill="1" applyBorder="1" applyAlignment="1" applyProtection="1">
      <alignment vertical="top" wrapText="1"/>
    </xf>
    <xf numFmtId="0" fontId="31" fillId="2" borderId="11" xfId="2" applyFont="1" applyFill="1" applyBorder="1" applyAlignment="1" applyProtection="1">
      <alignment vertical="top" wrapText="1"/>
    </xf>
    <xf numFmtId="0" fontId="13" fillId="2" borderId="11" xfId="2" applyFont="1" applyFill="1" applyBorder="1" applyAlignment="1" applyProtection="1">
      <alignment vertical="top" wrapText="1"/>
    </xf>
    <xf numFmtId="165" fontId="13" fillId="2" borderId="11" xfId="4" applyNumberFormat="1" applyFont="1" applyFill="1" applyBorder="1" applyAlignment="1" applyProtection="1">
      <alignment vertical="top" wrapText="1"/>
    </xf>
    <xf numFmtId="165" fontId="13" fillId="11" borderId="39" xfId="4" applyNumberFormat="1" applyFont="1" applyFill="1" applyBorder="1" applyAlignment="1" applyProtection="1">
      <alignment vertical="top" wrapText="1"/>
    </xf>
    <xf numFmtId="0" fontId="35" fillId="2" borderId="0" xfId="2" applyFont="1" applyFill="1" applyBorder="1" applyAlignment="1" applyProtection="1">
      <alignment vertical="top" wrapText="1"/>
    </xf>
    <xf numFmtId="0" fontId="10" fillId="2" borderId="0" xfId="2" applyFont="1" applyFill="1" applyBorder="1" applyAlignment="1" applyProtection="1">
      <alignment vertical="top" wrapText="1"/>
    </xf>
    <xf numFmtId="165" fontId="10" fillId="2" borderId="35" xfId="4" applyNumberFormat="1" applyFont="1" applyFill="1" applyBorder="1" applyAlignment="1" applyProtection="1">
      <alignment vertical="top" wrapText="1"/>
    </xf>
    <xf numFmtId="0" fontId="10" fillId="2" borderId="0" xfId="2" applyFont="1" applyFill="1" applyBorder="1" applyAlignment="1" applyProtection="1">
      <alignment horizontal="right" vertical="top" wrapText="1"/>
    </xf>
    <xf numFmtId="0" fontId="23" fillId="2" borderId="0" xfId="2" applyFont="1" applyFill="1" applyAlignment="1" applyProtection="1">
      <alignment vertical="top" wrapText="1"/>
    </xf>
    <xf numFmtId="0" fontId="21" fillId="2" borderId="0" xfId="2" applyFont="1" applyFill="1" applyAlignment="1" applyProtection="1">
      <alignment vertical="top" wrapText="1"/>
    </xf>
    <xf numFmtId="0" fontId="10" fillId="2" borderId="40" xfId="2" applyFont="1" applyFill="1" applyBorder="1" applyAlignment="1" applyProtection="1">
      <alignment horizontal="right" vertical="top" wrapText="1"/>
    </xf>
    <xf numFmtId="165" fontId="10" fillId="9" borderId="11" xfId="4" applyNumberFormat="1" applyFont="1" applyFill="1" applyBorder="1" applyAlignment="1" applyProtection="1">
      <alignment vertical="top" wrapText="1"/>
    </xf>
    <xf numFmtId="0" fontId="35" fillId="9" borderId="11" xfId="2" applyFont="1" applyFill="1" applyBorder="1" applyAlignment="1" applyProtection="1">
      <alignment vertical="top" wrapText="1"/>
    </xf>
    <xf numFmtId="0" fontId="10" fillId="9" borderId="11" xfId="2" applyFont="1" applyFill="1" applyBorder="1" applyAlignment="1" applyProtection="1">
      <alignment vertical="top" wrapText="1"/>
    </xf>
    <xf numFmtId="165" fontId="10" fillId="9" borderId="39" xfId="4" applyNumberFormat="1" applyFont="1" applyFill="1" applyBorder="1" applyAlignment="1" applyProtection="1">
      <alignment vertical="top" wrapText="1"/>
    </xf>
  </cellXfs>
  <cellStyles count="8">
    <cellStyle name="Hyperlink" xfId="3" builtinId="8"/>
    <cellStyle name="Komats 2" xfId="6"/>
    <cellStyle name="Komats 3" xfId="4"/>
    <cellStyle name="Normal" xfId="0" builtinId="0"/>
    <cellStyle name="Parasts 2" xfId="2"/>
    <cellStyle name="Parasts 3" xfId="5"/>
    <cellStyle name="Procenti 2" xfId="7"/>
    <cellStyle name="Virsraksts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unds.Masalskis\AppData\Local\Microsoft\Windows\INetCache\Content.Outlook\JSSAAPZP\Skolas_buvnieciba\0981_skola_NP_Tame_0712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1"/>
      <sheetName val="Lapa3"/>
      <sheetName val="05072017"/>
      <sheetName val="2017"/>
      <sheetName val="Naudas plusma_Aiznemums_2"/>
      <sheetName val="Naudas plusma_Aiznemums_2 (2)"/>
      <sheetName val="Naudas plusma_Aiznemums_2018"/>
      <sheetName val="Lapa2"/>
      <sheetName val="Nams"/>
      <sheetName val="Visvar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5">
          <cell r="D15">
            <v>96462.739999999991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mite.Muze@adazi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showGridLines="0" tabSelected="1" zoomScale="90" zoomScaleNormal="90" zoomScaleSheetLayoutView="90" workbookViewId="0">
      <selection activeCell="N8" sqref="N8"/>
    </sheetView>
  </sheetViews>
  <sheetFormatPr defaultColWidth="11.28515625" defaultRowHeight="12" outlineLevelCol="1" x14ac:dyDescent="0.25"/>
  <cols>
    <col min="1" max="1" width="39" style="3" customWidth="1"/>
    <col min="2" max="2" width="43" style="3" customWidth="1"/>
    <col min="3" max="3" width="14.42578125" style="3" customWidth="1"/>
    <col min="4" max="4" width="11.28515625" style="3" bestFit="1" customWidth="1"/>
    <col min="5" max="5" width="13" style="219" hidden="1" customWidth="1" outlineLevel="1"/>
    <col min="6" max="6" width="11.28515625" style="219" hidden="1" customWidth="1" outlineLevel="1"/>
    <col min="7" max="8" width="12.28515625" style="219" hidden="1" customWidth="1" outlineLevel="1"/>
    <col min="9" max="9" width="12.140625" style="219" hidden="1" customWidth="1" outlineLevel="1"/>
    <col min="10" max="10" width="12.7109375" style="219" hidden="1" customWidth="1" outlineLevel="1"/>
    <col min="11" max="11" width="12.42578125" style="219" hidden="1" customWidth="1" outlineLevel="1"/>
    <col min="12" max="12" width="12.140625" style="219" hidden="1" customWidth="1" outlineLevel="1"/>
    <col min="13" max="16" width="12.85546875" style="218" customWidth="1" collapsed="1"/>
    <col min="17" max="17" width="12.85546875" style="218" customWidth="1"/>
    <col min="18" max="18" width="12.85546875" style="218" customWidth="1" collapsed="1"/>
    <col min="19" max="19" width="12.85546875" style="3" customWidth="1"/>
    <col min="20" max="20" width="18.5703125" style="3" customWidth="1"/>
    <col min="21" max="21" width="13.28515625" style="3" customWidth="1"/>
    <col min="22" max="22" width="14.28515625" style="3" customWidth="1"/>
    <col min="23" max="42" width="6.5703125" style="3" customWidth="1"/>
    <col min="43" max="236" width="9.140625" style="3" customWidth="1"/>
    <col min="237" max="237" width="43.5703125" style="3" customWidth="1"/>
    <col min="238" max="238" width="9.7109375" style="3" customWidth="1"/>
    <col min="239" max="16384" width="11.28515625" style="3"/>
  </cols>
  <sheetData>
    <row r="1" spans="1:22" ht="16.5" x14ac:dyDescent="0.25">
      <c r="A1" s="1" t="s">
        <v>0</v>
      </c>
      <c r="B1" s="1"/>
      <c r="C1" s="1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3" spans="1:22" s="7" customFormat="1" ht="18.75" x14ac:dyDescent="0.25">
      <c r="A3" s="4" t="s">
        <v>23</v>
      </c>
      <c r="B3" s="5"/>
      <c r="C3" s="5"/>
      <c r="D3" s="43"/>
      <c r="E3" s="45"/>
      <c r="F3" s="45"/>
      <c r="G3" s="45"/>
      <c r="H3" s="45"/>
      <c r="I3" s="45"/>
      <c r="J3" s="45"/>
      <c r="K3" s="45"/>
      <c r="L3" s="45"/>
      <c r="M3" s="46"/>
      <c r="N3" s="46"/>
      <c r="O3" s="46"/>
      <c r="P3" s="46"/>
      <c r="Q3" s="46"/>
      <c r="R3" s="46"/>
      <c r="S3" s="47"/>
      <c r="T3" s="48"/>
      <c r="U3" s="48"/>
      <c r="V3" s="49"/>
    </row>
    <row r="4" spans="1:22" ht="14.25" customHeight="1" x14ac:dyDescent="0.25">
      <c r="A4" s="8"/>
      <c r="B4" s="8"/>
      <c r="C4" s="5"/>
      <c r="D4" s="6"/>
      <c r="E4" s="45"/>
      <c r="F4" s="45"/>
      <c r="G4" s="45"/>
      <c r="H4" s="45"/>
      <c r="I4" s="45"/>
      <c r="J4" s="45"/>
      <c r="K4" s="45"/>
      <c r="L4" s="45"/>
      <c r="M4" s="50"/>
      <c r="N4" s="51"/>
      <c r="O4" s="51"/>
      <c r="P4" s="51"/>
      <c r="Q4" s="51"/>
      <c r="R4" s="51"/>
      <c r="S4" s="52"/>
      <c r="T4" s="52"/>
      <c r="U4" s="52"/>
      <c r="V4" s="53"/>
    </row>
    <row r="5" spans="1:22" s="10" customFormat="1" ht="47.25" x14ac:dyDescent="0.25">
      <c r="A5" s="26"/>
      <c r="B5" s="27" t="s">
        <v>1</v>
      </c>
      <c r="C5" s="28" t="s">
        <v>2</v>
      </c>
      <c r="D5" s="9" t="s">
        <v>3</v>
      </c>
      <c r="E5" s="54" t="s">
        <v>4</v>
      </c>
      <c r="F5" s="54" t="s">
        <v>5</v>
      </c>
      <c r="G5" s="54" t="s">
        <v>6</v>
      </c>
      <c r="H5" s="54" t="s">
        <v>24</v>
      </c>
      <c r="I5" s="54" t="s">
        <v>25</v>
      </c>
      <c r="J5" s="54" t="s">
        <v>26</v>
      </c>
      <c r="K5" s="54" t="s">
        <v>7</v>
      </c>
      <c r="L5" s="54" t="s">
        <v>14</v>
      </c>
      <c r="M5" s="9" t="s">
        <v>8</v>
      </c>
      <c r="N5" s="9" t="s">
        <v>15</v>
      </c>
      <c r="O5" s="9" t="s">
        <v>16</v>
      </c>
      <c r="P5" s="9" t="s">
        <v>27</v>
      </c>
      <c r="Q5" s="9" t="s">
        <v>28</v>
      </c>
      <c r="R5" s="9" t="s">
        <v>29</v>
      </c>
      <c r="S5" s="55"/>
      <c r="T5" s="55"/>
      <c r="U5" s="55"/>
      <c r="V5" s="56"/>
    </row>
    <row r="6" spans="1:22" s="11" customFormat="1" ht="15.75" x14ac:dyDescent="0.25">
      <c r="A6" s="29" t="s">
        <v>9</v>
      </c>
      <c r="B6" s="29"/>
      <c r="C6" s="57">
        <f>C17+C21+C24+C29</f>
        <v>18754039.397699997</v>
      </c>
      <c r="D6" s="57">
        <f>D17+D21+D24+D29</f>
        <v>87927.67</v>
      </c>
      <c r="E6" s="58"/>
      <c r="F6" s="58"/>
      <c r="G6" s="58"/>
      <c r="H6" s="58"/>
      <c r="I6" s="58"/>
      <c r="J6" s="58"/>
      <c r="K6" s="58"/>
      <c r="L6" s="58"/>
      <c r="M6" s="57">
        <f t="shared" ref="M6:R6" si="0">M17+M21+M24+M29</f>
        <v>303923.56999999995</v>
      </c>
      <c r="N6" s="57">
        <f t="shared" si="0"/>
        <v>7559215.3099999987</v>
      </c>
      <c r="O6" s="57">
        <f t="shared" si="0"/>
        <v>8591400.1400000006</v>
      </c>
      <c r="P6" s="57">
        <f t="shared" si="0"/>
        <v>0</v>
      </c>
      <c r="Q6" s="57">
        <f t="shared" si="0"/>
        <v>0</v>
      </c>
      <c r="R6" s="57">
        <f t="shared" si="0"/>
        <v>2211572.7077000001</v>
      </c>
    </row>
    <row r="7" spans="1:22" s="11" customFormat="1" ht="15.75" x14ac:dyDescent="0.25">
      <c r="A7" s="26" t="s">
        <v>17</v>
      </c>
      <c r="B7" s="26"/>
      <c r="C7" s="59">
        <f>D7+M7+N7+O7+P7+Q7+R7</f>
        <v>209665.32999999885</v>
      </c>
      <c r="D7" s="30">
        <f>D6-D10-D8-D9</f>
        <v>25100.67</v>
      </c>
      <c r="E7" s="60"/>
      <c r="F7" s="60"/>
      <c r="G7" s="60"/>
      <c r="H7" s="60"/>
      <c r="I7" s="60"/>
      <c r="J7" s="60"/>
      <c r="K7" s="60"/>
      <c r="L7" s="60"/>
      <c r="M7" s="30">
        <f t="shared" ref="M7:R7" si="1">M6-M10-M8-M9</f>
        <v>3146</v>
      </c>
      <c r="N7" s="30">
        <f t="shared" si="1"/>
        <v>128416.20999999833</v>
      </c>
      <c r="O7" s="30">
        <f t="shared" si="1"/>
        <v>53002.450000000536</v>
      </c>
      <c r="P7" s="30">
        <f t="shared" si="1"/>
        <v>0</v>
      </c>
      <c r="Q7" s="30">
        <f t="shared" si="1"/>
        <v>0</v>
      </c>
      <c r="R7" s="30">
        <f t="shared" si="1"/>
        <v>0</v>
      </c>
    </row>
    <row r="8" spans="1:22" s="11" customFormat="1" ht="15.75" x14ac:dyDescent="0.25">
      <c r="A8" s="26" t="s">
        <v>30</v>
      </c>
      <c r="B8" s="26"/>
      <c r="C8" s="59">
        <f>D8+M8+N8+O8+P8+R8</f>
        <v>2564487.0100000002</v>
      </c>
      <c r="D8" s="30"/>
      <c r="E8" s="60"/>
      <c r="F8" s="60"/>
      <c r="G8" s="60"/>
      <c r="H8" s="60"/>
      <c r="I8" s="60"/>
      <c r="J8" s="60"/>
      <c r="K8" s="60"/>
      <c r="L8" s="60"/>
      <c r="M8" s="30"/>
      <c r="N8" s="30">
        <v>876620.64</v>
      </c>
      <c r="O8" s="30">
        <v>1295260.25</v>
      </c>
      <c r="P8" s="30"/>
      <c r="Q8" s="30"/>
      <c r="R8" s="30">
        <v>392606.12</v>
      </c>
    </row>
    <row r="9" spans="1:22" s="11" customFormat="1" ht="31.5" x14ac:dyDescent="0.25">
      <c r="A9" s="26" t="s">
        <v>31</v>
      </c>
      <c r="B9" s="26"/>
      <c r="C9" s="59">
        <f>D9+M9+N9+O9+P9+R9</f>
        <v>1976543.34</v>
      </c>
      <c r="D9" s="30"/>
      <c r="E9" s="60"/>
      <c r="F9" s="60"/>
      <c r="G9" s="60"/>
      <c r="H9" s="60"/>
      <c r="I9" s="60"/>
      <c r="J9" s="60"/>
      <c r="K9" s="60"/>
      <c r="L9" s="60"/>
      <c r="M9" s="30"/>
      <c r="N9" s="30">
        <v>675643.39</v>
      </c>
      <c r="O9" s="30">
        <v>998304.15</v>
      </c>
      <c r="P9" s="30"/>
      <c r="Q9" s="30"/>
      <c r="R9" s="30">
        <v>302595.8</v>
      </c>
    </row>
    <row r="10" spans="1:22" s="11" customFormat="1" ht="15.75" x14ac:dyDescent="0.25">
      <c r="A10" s="26" t="s">
        <v>18</v>
      </c>
      <c r="B10" s="26"/>
      <c r="C10" s="59">
        <f>D10+M10+N10+O10+P10+Q10+R10</f>
        <v>14003343.717699999</v>
      </c>
      <c r="D10" s="30">
        <f>D11+D12</f>
        <v>62827</v>
      </c>
      <c r="E10" s="60"/>
      <c r="F10" s="60"/>
      <c r="G10" s="60"/>
      <c r="H10" s="60"/>
      <c r="I10" s="60"/>
      <c r="J10" s="60"/>
      <c r="K10" s="60"/>
      <c r="L10" s="60"/>
      <c r="M10" s="30">
        <f t="shared" ref="M10:R10" si="2">M11+M12+M13+M15</f>
        <v>300777.56999999995</v>
      </c>
      <c r="N10" s="30">
        <f>N11+N12+N13+N15</f>
        <v>5878535.0700000003</v>
      </c>
      <c r="O10" s="30">
        <f>O11+O12+O13+O14+O15</f>
        <v>6244833.29</v>
      </c>
      <c r="P10" s="30">
        <f t="shared" si="2"/>
        <v>0</v>
      </c>
      <c r="Q10" s="30">
        <f t="shared" si="2"/>
        <v>0</v>
      </c>
      <c r="R10" s="30">
        <f t="shared" si="2"/>
        <v>1516370.7876999998</v>
      </c>
    </row>
    <row r="11" spans="1:22" s="65" customFormat="1" ht="16.5" thickBot="1" x14ac:dyDescent="0.3">
      <c r="A11" s="61" t="s">
        <v>32</v>
      </c>
      <c r="B11" s="62"/>
      <c r="C11" s="62"/>
      <c r="D11" s="63">
        <v>62827</v>
      </c>
      <c r="E11" s="64"/>
      <c r="F11" s="64"/>
      <c r="G11" s="64"/>
      <c r="H11" s="64"/>
      <c r="I11" s="64">
        <v>109945</v>
      </c>
      <c r="J11" s="64">
        <v>125651</v>
      </c>
      <c r="K11" s="64"/>
      <c r="L11" s="64"/>
      <c r="M11" s="63">
        <f>M43</f>
        <v>267927.27999999997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</row>
    <row r="12" spans="1:22" s="65" customFormat="1" ht="48" thickBot="1" x14ac:dyDescent="0.3">
      <c r="A12" s="66" t="s">
        <v>33</v>
      </c>
      <c r="B12" s="67"/>
      <c r="C12" s="67"/>
      <c r="D12" s="68">
        <v>0</v>
      </c>
      <c r="E12" s="68"/>
      <c r="F12" s="68"/>
      <c r="G12" s="68"/>
      <c r="H12" s="68"/>
      <c r="I12" s="68"/>
      <c r="J12" s="68"/>
      <c r="K12" s="68"/>
      <c r="L12" s="68"/>
      <c r="M12" s="68">
        <f t="shared" ref="M12:R12" si="3">M25+M26+M28</f>
        <v>32850.29</v>
      </c>
      <c r="N12" s="68"/>
      <c r="O12" s="69"/>
      <c r="P12" s="68">
        <f t="shared" si="3"/>
        <v>0</v>
      </c>
      <c r="Q12" s="68">
        <f t="shared" si="3"/>
        <v>0</v>
      </c>
      <c r="R12" s="68">
        <f t="shared" si="3"/>
        <v>25209.949999999997</v>
      </c>
    </row>
    <row r="13" spans="1:22" s="65" customFormat="1" ht="31.5" x14ac:dyDescent="0.25">
      <c r="A13" s="70" t="s">
        <v>84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>
        <f>N25+N26+N31-N8-N9</f>
        <v>5878535.0700000003</v>
      </c>
      <c r="O13" s="72">
        <f>O25+O26+O31-O8-O9</f>
        <v>3152756.39</v>
      </c>
      <c r="P13" s="72">
        <f>P30-P8-P9</f>
        <v>0</v>
      </c>
      <c r="Q13" s="72">
        <f>Q30-Q8-Q9</f>
        <v>0</v>
      </c>
      <c r="R13" s="72"/>
    </row>
    <row r="14" spans="1:22" s="65" customFormat="1" ht="15.75" x14ac:dyDescent="0.25">
      <c r="A14" s="70" t="s">
        <v>34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  <c r="O14" s="72">
        <f>O35</f>
        <v>1000000</v>
      </c>
      <c r="P14" s="72"/>
      <c r="Q14" s="72"/>
      <c r="R14" s="72"/>
    </row>
    <row r="15" spans="1:22" s="65" customFormat="1" ht="31.5" x14ac:dyDescent="0.25">
      <c r="A15" s="70" t="s">
        <v>85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>
        <f>N35</f>
        <v>0</v>
      </c>
      <c r="O15" s="72">
        <f>O32</f>
        <v>2092076.9</v>
      </c>
      <c r="P15" s="72">
        <f>P35</f>
        <v>0</v>
      </c>
      <c r="Q15" s="72"/>
      <c r="R15" s="72">
        <f>R30-R8-R9</f>
        <v>1491160.8376999998</v>
      </c>
    </row>
    <row r="16" spans="1:22" s="10" customFormat="1" ht="15.75" x14ac:dyDescent="0.25">
      <c r="A16" s="26"/>
      <c r="B16" s="26"/>
      <c r="C16" s="26"/>
      <c r="D16" s="12"/>
      <c r="E16" s="73"/>
      <c r="F16" s="73"/>
      <c r="G16" s="73"/>
      <c r="H16" s="73"/>
      <c r="I16" s="73"/>
      <c r="J16" s="73"/>
      <c r="K16" s="73"/>
      <c r="L16" s="73"/>
      <c r="M16" s="74"/>
      <c r="N16" s="74"/>
      <c r="O16" s="74"/>
      <c r="P16" s="74"/>
      <c r="Q16" s="74"/>
      <c r="R16" s="74"/>
    </row>
    <row r="17" spans="1:22" s="15" customFormat="1" ht="25.5" customHeight="1" x14ac:dyDescent="0.25">
      <c r="A17" s="75" t="s">
        <v>35</v>
      </c>
      <c r="B17" s="14"/>
      <c r="C17" s="31">
        <f>SUM(C18:C20)</f>
        <v>69707.839999999997</v>
      </c>
      <c r="D17" s="31">
        <f>SUM(D18:D20)</f>
        <v>707.84</v>
      </c>
      <c r="E17" s="76">
        <f t="shared" ref="E17:L17" si="4">SUM(E18:E18)</f>
        <v>0</v>
      </c>
      <c r="F17" s="76">
        <f t="shared" si="4"/>
        <v>0</v>
      </c>
      <c r="G17" s="76">
        <f t="shared" si="4"/>
        <v>0</v>
      </c>
      <c r="H17" s="76">
        <f t="shared" si="4"/>
        <v>0</v>
      </c>
      <c r="I17" s="76">
        <f t="shared" si="4"/>
        <v>0</v>
      </c>
      <c r="J17" s="76">
        <f t="shared" si="4"/>
        <v>0</v>
      </c>
      <c r="K17" s="76">
        <f t="shared" si="4"/>
        <v>0</v>
      </c>
      <c r="L17" s="76">
        <f t="shared" si="4"/>
        <v>0</v>
      </c>
      <c r="M17" s="31">
        <f t="shared" ref="M17:R17" si="5">SUM(M18:M20)</f>
        <v>0</v>
      </c>
      <c r="N17" s="31">
        <f t="shared" si="5"/>
        <v>46000</v>
      </c>
      <c r="O17" s="31">
        <f t="shared" si="5"/>
        <v>23000</v>
      </c>
      <c r="P17" s="31">
        <f t="shared" si="5"/>
        <v>0</v>
      </c>
      <c r="Q17" s="31">
        <f t="shared" si="5"/>
        <v>0</v>
      </c>
      <c r="R17" s="31">
        <f t="shared" si="5"/>
        <v>0</v>
      </c>
    </row>
    <row r="18" spans="1:22" s="18" customFormat="1" ht="31.5" x14ac:dyDescent="0.25">
      <c r="A18" s="77" t="s">
        <v>36</v>
      </c>
      <c r="B18" s="78" t="s">
        <v>37</v>
      </c>
      <c r="C18" s="79">
        <f>D18+M18+N18+O18+P18+Q18+R18</f>
        <v>707.84</v>
      </c>
      <c r="D18" s="80">
        <f>707.84</f>
        <v>707.84</v>
      </c>
      <c r="E18" s="81"/>
      <c r="F18" s="82"/>
      <c r="G18" s="82"/>
      <c r="H18" s="82"/>
      <c r="I18" s="82"/>
      <c r="J18" s="82"/>
      <c r="K18" s="82"/>
      <c r="L18" s="82"/>
      <c r="M18" s="83">
        <f t="shared" ref="M18:P18" si="6">SUM(E18:L18)</f>
        <v>0</v>
      </c>
      <c r="N18" s="83">
        <f t="shared" si="6"/>
        <v>0</v>
      </c>
      <c r="O18" s="83">
        <f t="shared" si="6"/>
        <v>0</v>
      </c>
      <c r="P18" s="83">
        <f t="shared" si="6"/>
        <v>0</v>
      </c>
      <c r="Q18" s="83"/>
      <c r="R18" s="83">
        <f>SUM(I18:P18)</f>
        <v>0</v>
      </c>
    </row>
    <row r="19" spans="1:22" s="18" customFormat="1" ht="15.75" x14ac:dyDescent="0.25">
      <c r="A19" s="84" t="s">
        <v>38</v>
      </c>
      <c r="B19" s="85" t="s">
        <v>20</v>
      </c>
      <c r="C19" s="79">
        <f>D19+M19+N19+O19+P19++Q19+R19</f>
        <v>60000</v>
      </c>
      <c r="D19" s="86"/>
      <c r="E19" s="87"/>
      <c r="F19" s="87"/>
      <c r="G19" s="87"/>
      <c r="H19" s="87"/>
      <c r="I19" s="87"/>
      <c r="J19" s="87"/>
      <c r="K19" s="87"/>
      <c r="L19" s="87"/>
      <c r="M19" s="88"/>
      <c r="N19" s="88">
        <v>40000</v>
      </c>
      <c r="O19" s="88">
        <v>20000</v>
      </c>
      <c r="P19" s="88"/>
      <c r="Q19" s="88"/>
      <c r="R19" s="88"/>
    </row>
    <row r="20" spans="1:22" s="18" customFormat="1" ht="38.25" customHeight="1" thickBot="1" x14ac:dyDescent="0.3">
      <c r="A20" s="89" t="s">
        <v>39</v>
      </c>
      <c r="B20" s="90" t="s">
        <v>40</v>
      </c>
      <c r="C20" s="79">
        <f>D20+M20+N20+O20+P20+Q20+R20</f>
        <v>9000</v>
      </c>
      <c r="D20" s="91"/>
      <c r="E20" s="92"/>
      <c r="F20" s="92"/>
      <c r="G20" s="92"/>
      <c r="H20" s="92"/>
      <c r="I20" s="92"/>
      <c r="J20" s="92"/>
      <c r="K20" s="92"/>
      <c r="L20" s="92"/>
      <c r="M20" s="93"/>
      <c r="N20" s="93">
        <v>6000</v>
      </c>
      <c r="O20" s="93">
        <v>3000</v>
      </c>
      <c r="P20" s="93">
        <v>0</v>
      </c>
      <c r="Q20" s="93"/>
      <c r="R20" s="93">
        <v>0</v>
      </c>
    </row>
    <row r="21" spans="1:22" s="15" customFormat="1" ht="45" customHeight="1" x14ac:dyDescent="0.2">
      <c r="A21" s="94" t="s">
        <v>41</v>
      </c>
      <c r="B21" s="95"/>
      <c r="C21" s="96">
        <f>C22+C23</f>
        <v>357566.87</v>
      </c>
      <c r="D21" s="96">
        <f>D22+D23</f>
        <v>87219.83</v>
      </c>
      <c r="E21" s="97">
        <f t="shared" ref="E21:L21" si="7">SUM(E22:E22)</f>
        <v>0</v>
      </c>
      <c r="F21" s="97">
        <f t="shared" si="7"/>
        <v>0</v>
      </c>
      <c r="G21" s="97">
        <f t="shared" si="7"/>
        <v>0</v>
      </c>
      <c r="H21" s="97">
        <f t="shared" si="7"/>
        <v>0</v>
      </c>
      <c r="I21" s="97">
        <f t="shared" si="7"/>
        <v>96462.739999999991</v>
      </c>
      <c r="J21" s="97">
        <f t="shared" si="7"/>
        <v>139133.1</v>
      </c>
      <c r="K21" s="97">
        <f t="shared" si="7"/>
        <v>0</v>
      </c>
      <c r="L21" s="97">
        <f t="shared" si="7"/>
        <v>0</v>
      </c>
      <c r="M21" s="96">
        <f t="shared" ref="M21:R21" si="8">M22+M23</f>
        <v>267927.27999999997</v>
      </c>
      <c r="N21" s="96">
        <f t="shared" si="8"/>
        <v>2419.7600000000002</v>
      </c>
      <c r="O21" s="96">
        <f t="shared" si="8"/>
        <v>0</v>
      </c>
      <c r="P21" s="96">
        <f t="shared" si="8"/>
        <v>0</v>
      </c>
      <c r="Q21" s="96">
        <f t="shared" si="8"/>
        <v>0</v>
      </c>
      <c r="R21" s="96">
        <f t="shared" si="8"/>
        <v>0</v>
      </c>
      <c r="S21" s="18"/>
    </row>
    <row r="22" spans="1:22" s="10" customFormat="1" ht="89.25" customHeight="1" x14ac:dyDescent="0.25">
      <c r="A22" s="98" t="s">
        <v>42</v>
      </c>
      <c r="B22" s="99" t="s">
        <v>43</v>
      </c>
      <c r="C22" s="100">
        <f>D22+M22+N22+O22+P22+Q22+R22</f>
        <v>314127.87</v>
      </c>
      <c r="D22" s="101">
        <v>78532.03</v>
      </c>
      <c r="E22" s="102"/>
      <c r="F22" s="103"/>
      <c r="G22" s="103"/>
      <c r="H22" s="103"/>
      <c r="I22" s="104">
        <f>[1]Visvaris!D15</f>
        <v>96462.739999999991</v>
      </c>
      <c r="J22" s="103">
        <f>C22-D22-I22</f>
        <v>139133.1</v>
      </c>
      <c r="K22" s="103"/>
      <c r="L22" s="105"/>
      <c r="M22" s="101">
        <v>233176.08</v>
      </c>
      <c r="N22" s="101">
        <v>2419.7600000000002</v>
      </c>
      <c r="O22" s="106"/>
      <c r="P22" s="107"/>
      <c r="Q22" s="107"/>
      <c r="R22" s="108"/>
      <c r="S22" s="18"/>
      <c r="T22" s="38">
        <f>N22+N34</f>
        <v>2716.21</v>
      </c>
    </row>
    <row r="23" spans="1:22" s="120" customFormat="1" ht="85.5" customHeight="1" thickBot="1" x14ac:dyDescent="0.3">
      <c r="A23" s="109" t="s">
        <v>44</v>
      </c>
      <c r="B23" s="110" t="s">
        <v>45</v>
      </c>
      <c r="C23" s="111">
        <f>D23+M23+N23+O23+P23+Q23+R23</f>
        <v>43439</v>
      </c>
      <c r="D23" s="112">
        <v>8687.7999999999993</v>
      </c>
      <c r="E23" s="113"/>
      <c r="F23" s="114"/>
      <c r="G23" s="114"/>
      <c r="H23" s="114"/>
      <c r="I23" s="114"/>
      <c r="J23" s="114">
        <f>C23-D23</f>
        <v>34751.199999999997</v>
      </c>
      <c r="K23" s="114"/>
      <c r="L23" s="114"/>
      <c r="M23" s="115">
        <v>34751.199999999997</v>
      </c>
      <c r="N23" s="116"/>
      <c r="O23" s="117"/>
      <c r="P23" s="118"/>
      <c r="Q23" s="118"/>
      <c r="R23" s="119"/>
      <c r="S23" s="18"/>
    </row>
    <row r="24" spans="1:22" s="15" customFormat="1" ht="45" customHeight="1" x14ac:dyDescent="0.25">
      <c r="A24" s="121" t="s">
        <v>46</v>
      </c>
      <c r="B24" s="95"/>
      <c r="C24" s="122">
        <f>C25+C26+C27+C28</f>
        <v>198378.29</v>
      </c>
      <c r="D24" s="122">
        <f>D25+D26+D27+D28</f>
        <v>0</v>
      </c>
      <c r="E24" s="97">
        <f t="shared" ref="E24:L24" si="9">SUM(E25:E25)</f>
        <v>0</v>
      </c>
      <c r="F24" s="97">
        <f t="shared" si="9"/>
        <v>0</v>
      </c>
      <c r="G24" s="97">
        <f t="shared" si="9"/>
        <v>0</v>
      </c>
      <c r="H24" s="97">
        <f t="shared" si="9"/>
        <v>0</v>
      </c>
      <c r="I24" s="97">
        <f t="shared" si="9"/>
        <v>0</v>
      </c>
      <c r="J24" s="97">
        <f t="shared" si="9"/>
        <v>0</v>
      </c>
      <c r="K24" s="97">
        <f t="shared" si="9"/>
        <v>0</v>
      </c>
      <c r="L24" s="97">
        <f t="shared" si="9"/>
        <v>11095.7</v>
      </c>
      <c r="M24" s="122">
        <f t="shared" ref="M24:R24" si="10">M25+M26+M27+M28</f>
        <v>35996.29</v>
      </c>
      <c r="N24" s="122">
        <f t="shared" si="10"/>
        <v>68700.799999999988</v>
      </c>
      <c r="O24" s="122">
        <f t="shared" si="10"/>
        <v>68471.25</v>
      </c>
      <c r="P24" s="122">
        <f t="shared" si="10"/>
        <v>0</v>
      </c>
      <c r="Q24" s="122">
        <f t="shared" si="10"/>
        <v>0</v>
      </c>
      <c r="R24" s="122">
        <f t="shared" si="10"/>
        <v>25209.949999999997</v>
      </c>
      <c r="S24" s="48"/>
    </row>
    <row r="25" spans="1:22" s="10" customFormat="1" ht="84" customHeight="1" x14ac:dyDescent="0.25">
      <c r="A25" s="123" t="s">
        <v>47</v>
      </c>
      <c r="B25" s="110" t="s">
        <v>48</v>
      </c>
      <c r="C25" s="124">
        <f>D25+M25+N25+O25+P25+Q25+R25</f>
        <v>110956.99999999999</v>
      </c>
      <c r="D25" s="125"/>
      <c r="E25" s="126"/>
      <c r="F25" s="127"/>
      <c r="G25" s="127"/>
      <c r="H25" s="127"/>
      <c r="I25" s="127"/>
      <c r="J25" s="127"/>
      <c r="K25" s="127"/>
      <c r="L25" s="128">
        <v>11095.7</v>
      </c>
      <c r="M25" s="129"/>
      <c r="N25" s="130">
        <v>46943.839999999997</v>
      </c>
      <c r="O25" s="131">
        <v>46786.99</v>
      </c>
      <c r="P25" s="132"/>
      <c r="Q25" s="132"/>
      <c r="R25" s="133">
        <v>17226.169999999998</v>
      </c>
      <c r="S25" s="134"/>
      <c r="T25" s="134">
        <f>O25+O34</f>
        <v>47083.439999999995</v>
      </c>
      <c r="U25" s="134"/>
      <c r="V25" s="135"/>
    </row>
    <row r="26" spans="1:22" s="17" customFormat="1" ht="79.5" customHeight="1" x14ac:dyDescent="0.25">
      <c r="A26" s="136" t="s">
        <v>49</v>
      </c>
      <c r="B26" s="137" t="s">
        <v>50</v>
      </c>
      <c r="C26" s="124">
        <f>D26+M26+N26+O26+P26+Q26+R26</f>
        <v>51425</v>
      </c>
      <c r="D26" s="44"/>
      <c r="E26" s="138"/>
      <c r="F26" s="139"/>
      <c r="G26" s="139"/>
      <c r="H26" s="139"/>
      <c r="I26" s="139"/>
      <c r="J26" s="139"/>
      <c r="K26" s="139"/>
      <c r="L26" s="139">
        <f>47607-34751</f>
        <v>12856</v>
      </c>
      <c r="M26" s="129"/>
      <c r="N26" s="130">
        <v>21756.959999999999</v>
      </c>
      <c r="O26" s="131">
        <v>21684.26</v>
      </c>
      <c r="P26" s="132"/>
      <c r="Q26" s="132"/>
      <c r="R26" s="133">
        <v>7983.78</v>
      </c>
      <c r="S26" s="134"/>
      <c r="T26" s="134"/>
      <c r="U26" s="134"/>
      <c r="V26" s="140"/>
    </row>
    <row r="27" spans="1:22" s="17" customFormat="1" ht="31.5" customHeight="1" x14ac:dyDescent="0.25">
      <c r="A27" s="141" t="s">
        <v>51</v>
      </c>
      <c r="B27" s="142" t="s">
        <v>52</v>
      </c>
      <c r="C27" s="124">
        <f>D27+M27+N27+O27+P27+Q27+R27</f>
        <v>3146</v>
      </c>
      <c r="D27" s="44"/>
      <c r="E27" s="143"/>
      <c r="F27" s="128"/>
      <c r="G27" s="128"/>
      <c r="H27" s="128"/>
      <c r="I27" s="128"/>
      <c r="J27" s="128">
        <f>2600*1.21</f>
        <v>3146</v>
      </c>
      <c r="K27" s="128"/>
      <c r="L27" s="128"/>
      <c r="M27" s="40">
        <v>3146</v>
      </c>
      <c r="N27" s="144"/>
      <c r="O27" s="145"/>
      <c r="P27" s="146"/>
      <c r="Q27" s="146"/>
      <c r="R27" s="147"/>
      <c r="S27" s="18"/>
    </row>
    <row r="28" spans="1:22" s="17" customFormat="1" ht="31.5" customHeight="1" x14ac:dyDescent="0.25">
      <c r="A28" s="148" t="s">
        <v>53</v>
      </c>
      <c r="B28" s="149" t="s">
        <v>54</v>
      </c>
      <c r="C28" s="150">
        <f>D28+M28+N28+O28+P28+Q28+R28</f>
        <v>32850.29</v>
      </c>
      <c r="D28" s="151"/>
      <c r="E28" s="152"/>
      <c r="F28" s="153"/>
      <c r="G28" s="153"/>
      <c r="H28" s="153"/>
      <c r="I28" s="153"/>
      <c r="J28" s="153"/>
      <c r="K28" s="153">
        <v>32850.29</v>
      </c>
      <c r="L28" s="153"/>
      <c r="M28" s="151">
        <v>32850.29</v>
      </c>
      <c r="N28" s="151"/>
      <c r="O28" s="154"/>
      <c r="P28" s="155"/>
      <c r="Q28" s="155"/>
      <c r="R28" s="156"/>
      <c r="S28" s="18"/>
    </row>
    <row r="29" spans="1:22" s="15" customFormat="1" ht="45" customHeight="1" x14ac:dyDescent="0.2">
      <c r="A29" s="13" t="s">
        <v>55</v>
      </c>
      <c r="B29" s="14"/>
      <c r="C29" s="31">
        <f>SUM(C30:C38)-C30</f>
        <v>18128386.397699997</v>
      </c>
      <c r="D29" s="31">
        <f>SUM(D30:D38)-D30</f>
        <v>0</v>
      </c>
      <c r="E29" s="31" t="e">
        <f>E30+E35+E36+#REF!+E38</f>
        <v>#REF!</v>
      </c>
      <c r="F29" s="31" t="e">
        <f>F30+F35+F36+#REF!+F38</f>
        <v>#REF!</v>
      </c>
      <c r="G29" s="31" t="e">
        <f>G30+G35+G36+#REF!+G38</f>
        <v>#REF!</v>
      </c>
      <c r="H29" s="31" t="e">
        <f>H30+H35+H36+#REF!+H38</f>
        <v>#REF!</v>
      </c>
      <c r="I29" s="31" t="e">
        <f>I30+I35+I36+#REF!+I38</f>
        <v>#REF!</v>
      </c>
      <c r="J29" s="31" t="e">
        <f>J30+J35+J36+#REF!+J38</f>
        <v>#REF!</v>
      </c>
      <c r="K29" s="31" t="e">
        <f>K30+K35+K36+#REF!+K38</f>
        <v>#REF!</v>
      </c>
      <c r="L29" s="31" t="e">
        <f>L30+L35+L36+#REF!+L38</f>
        <v>#REF!</v>
      </c>
      <c r="M29" s="157">
        <f t="shared" ref="M29:R29" si="11">SUM(M30:M38)-M30</f>
        <v>0</v>
      </c>
      <c r="N29" s="31">
        <f t="shared" si="11"/>
        <v>7442094.7499999991</v>
      </c>
      <c r="O29" s="31">
        <f t="shared" si="11"/>
        <v>8499928.8900000006</v>
      </c>
      <c r="P29" s="31">
        <f t="shared" si="11"/>
        <v>0</v>
      </c>
      <c r="Q29" s="31">
        <f t="shared" si="11"/>
        <v>0</v>
      </c>
      <c r="R29" s="31">
        <f t="shared" si="11"/>
        <v>2186362.7577</v>
      </c>
      <c r="S29" s="18"/>
    </row>
    <row r="30" spans="1:22" s="120" customFormat="1" ht="18" customHeight="1" x14ac:dyDescent="0.25">
      <c r="A30" s="16" t="s">
        <v>56</v>
      </c>
      <c r="B30" s="149" t="s">
        <v>20</v>
      </c>
      <c r="C30" s="124">
        <f>D30+M30+N30+O30+P30+Q30+R30</f>
        <v>17018387.497699998</v>
      </c>
      <c r="D30" s="44">
        <f>D31+D32+D33</f>
        <v>0</v>
      </c>
      <c r="E30" s="158"/>
      <c r="F30" s="159"/>
      <c r="G30" s="159"/>
      <c r="H30" s="159"/>
      <c r="I30" s="159"/>
      <c r="J30" s="159"/>
      <c r="K30" s="159"/>
      <c r="L30" s="159"/>
      <c r="M30" s="44">
        <f t="shared" ref="M30:R30" si="12">M31+M32+M33</f>
        <v>0</v>
      </c>
      <c r="N30" s="44">
        <f t="shared" si="12"/>
        <v>7362098.2999999998</v>
      </c>
      <c r="O30" s="44">
        <f t="shared" si="12"/>
        <v>7469926.4399999995</v>
      </c>
      <c r="P30" s="44">
        <f t="shared" si="12"/>
        <v>0</v>
      </c>
      <c r="Q30" s="44">
        <f t="shared" si="12"/>
        <v>0</v>
      </c>
      <c r="R30" s="44">
        <f t="shared" si="12"/>
        <v>2186362.7577</v>
      </c>
      <c r="S30" s="18"/>
    </row>
    <row r="31" spans="1:22" s="120" customFormat="1" ht="33.75" customHeight="1" x14ac:dyDescent="0.25">
      <c r="A31" s="160" t="s">
        <v>57</v>
      </c>
      <c r="B31" s="149" t="s">
        <v>19</v>
      </c>
      <c r="C31" s="161">
        <f>D31+M31+N31+O31+P31+Q31+R31</f>
        <v>12739947.84</v>
      </c>
      <c r="D31" s="44"/>
      <c r="E31" s="158"/>
      <c r="F31" s="159"/>
      <c r="G31" s="159"/>
      <c r="H31" s="159"/>
      <c r="I31" s="159"/>
      <c r="J31" s="159"/>
      <c r="K31" s="159"/>
      <c r="L31" s="159"/>
      <c r="M31" s="40"/>
      <c r="N31" s="130">
        <v>7362098.2999999998</v>
      </c>
      <c r="O31" s="162">
        <f>4908065.54+469784</f>
        <v>5377849.54</v>
      </c>
      <c r="P31" s="40"/>
      <c r="Q31" s="40"/>
      <c r="R31" s="40"/>
      <c r="S31" s="18"/>
    </row>
    <row r="32" spans="1:22" s="120" customFormat="1" ht="30.75" customHeight="1" x14ac:dyDescent="0.25">
      <c r="A32" s="163" t="s">
        <v>58</v>
      </c>
      <c r="B32" s="149" t="s">
        <v>59</v>
      </c>
      <c r="C32" s="161">
        <f t="shared" ref="C32:C37" si="13">D32+M32+N32+O32+P32+Q32+R32</f>
        <v>2092076.9</v>
      </c>
      <c r="D32" s="44"/>
      <c r="E32" s="158"/>
      <c r="F32" s="159"/>
      <c r="G32" s="159"/>
      <c r="H32" s="159"/>
      <c r="I32" s="159"/>
      <c r="J32" s="159"/>
      <c r="K32" s="159"/>
      <c r="L32" s="159"/>
      <c r="M32" s="40"/>
      <c r="N32" s="164"/>
      <c r="O32" s="165">
        <v>2092076.9</v>
      </c>
      <c r="P32" s="40"/>
      <c r="Q32" s="40"/>
      <c r="R32" s="40"/>
      <c r="S32" s="18"/>
    </row>
    <row r="33" spans="1:20" s="120" customFormat="1" ht="33.75" customHeight="1" x14ac:dyDescent="0.25">
      <c r="A33" s="163" t="s">
        <v>60</v>
      </c>
      <c r="B33" s="149" t="s">
        <v>61</v>
      </c>
      <c r="C33" s="161">
        <f t="shared" si="13"/>
        <v>2186362.7577</v>
      </c>
      <c r="D33" s="44"/>
      <c r="E33" s="158"/>
      <c r="F33" s="159"/>
      <c r="G33" s="159"/>
      <c r="H33" s="159"/>
      <c r="I33" s="159"/>
      <c r="J33" s="159"/>
      <c r="K33" s="159"/>
      <c r="L33" s="159"/>
      <c r="M33" s="40"/>
      <c r="N33" s="40"/>
      <c r="O33" s="42"/>
      <c r="P33" s="40"/>
      <c r="Q33" s="40"/>
      <c r="R33" s="40">
        <f>1806911.37*1.21</f>
        <v>2186362.7577</v>
      </c>
      <c r="S33" s="18"/>
    </row>
    <row r="34" spans="1:20" s="17" customFormat="1" ht="51" customHeight="1" x14ac:dyDescent="0.25">
      <c r="A34" s="141" t="s">
        <v>62</v>
      </c>
      <c r="B34" s="149" t="s">
        <v>63</v>
      </c>
      <c r="C34" s="124">
        <f t="shared" si="13"/>
        <v>592.9</v>
      </c>
      <c r="D34" s="44"/>
      <c r="E34" s="158"/>
      <c r="F34" s="159"/>
      <c r="G34" s="159"/>
      <c r="H34" s="159"/>
      <c r="I34" s="159"/>
      <c r="J34" s="159"/>
      <c r="K34" s="159"/>
      <c r="L34" s="159">
        <v>592.9</v>
      </c>
      <c r="M34" s="129"/>
      <c r="N34" s="129">
        <v>296.45</v>
      </c>
      <c r="O34" s="129">
        <v>296.45</v>
      </c>
      <c r="P34" s="129"/>
      <c r="Q34" s="129"/>
      <c r="R34" s="129"/>
      <c r="S34" s="18"/>
    </row>
    <row r="35" spans="1:20" s="120" customFormat="1" ht="18" customHeight="1" x14ac:dyDescent="0.25">
      <c r="A35" s="16" t="s">
        <v>64</v>
      </c>
      <c r="B35" s="149" t="s">
        <v>20</v>
      </c>
      <c r="C35" s="124">
        <f t="shared" si="13"/>
        <v>1000000</v>
      </c>
      <c r="D35" s="44"/>
      <c r="E35" s="158"/>
      <c r="F35" s="159"/>
      <c r="G35" s="159"/>
      <c r="H35" s="159"/>
      <c r="I35" s="159"/>
      <c r="J35" s="159"/>
      <c r="K35" s="159"/>
      <c r="L35" s="159"/>
      <c r="M35" s="129"/>
      <c r="N35" s="129"/>
      <c r="O35" s="129">
        <v>1000000</v>
      </c>
      <c r="P35" s="129"/>
      <c r="Q35" s="129"/>
      <c r="R35" s="129"/>
      <c r="S35" s="18"/>
    </row>
    <row r="36" spans="1:20" s="120" customFormat="1" ht="18" customHeight="1" x14ac:dyDescent="0.25">
      <c r="A36" s="16" t="s">
        <v>65</v>
      </c>
      <c r="B36" s="149" t="s">
        <v>20</v>
      </c>
      <c r="C36" s="124">
        <f t="shared" si="13"/>
        <v>59406</v>
      </c>
      <c r="D36" s="44"/>
      <c r="E36" s="158"/>
      <c r="F36" s="159"/>
      <c r="G36" s="159"/>
      <c r="H36" s="159"/>
      <c r="I36" s="159"/>
      <c r="J36" s="159"/>
      <c r="K36" s="159"/>
      <c r="L36" s="159"/>
      <c r="M36" s="40"/>
      <c r="N36" s="32">
        <v>29700</v>
      </c>
      <c r="O36" s="32">
        <v>29706</v>
      </c>
      <c r="P36" s="32"/>
      <c r="Q36" s="32"/>
      <c r="R36" s="32"/>
      <c r="S36" s="18"/>
    </row>
    <row r="37" spans="1:20" s="120" customFormat="1" ht="18" customHeight="1" x14ac:dyDescent="0.25">
      <c r="A37" s="16" t="s">
        <v>66</v>
      </c>
      <c r="B37" s="149" t="s">
        <v>20</v>
      </c>
      <c r="C37" s="124">
        <f t="shared" si="13"/>
        <v>50000</v>
      </c>
      <c r="D37" s="44"/>
      <c r="E37" s="138"/>
      <c r="F37" s="139"/>
      <c r="G37" s="139"/>
      <c r="H37" s="139"/>
      <c r="I37" s="139"/>
      <c r="J37" s="139"/>
      <c r="K37" s="139"/>
      <c r="L37" s="139"/>
      <c r="M37" s="40">
        <f>SUM(E37:L37)</f>
        <v>0</v>
      </c>
      <c r="N37" s="40">
        <v>50000</v>
      </c>
      <c r="O37" s="83"/>
      <c r="P37" s="83"/>
      <c r="Q37" s="83"/>
      <c r="R37" s="83"/>
      <c r="S37" s="18"/>
    </row>
    <row r="38" spans="1:20" s="17" customFormat="1" ht="21" customHeight="1" x14ac:dyDescent="0.25">
      <c r="A38" s="166"/>
      <c r="B38" s="167"/>
      <c r="C38" s="168">
        <f>D38+M38+N38+O38+P38+R38</f>
        <v>0</v>
      </c>
      <c r="D38" s="86"/>
      <c r="E38" s="86"/>
      <c r="F38" s="86"/>
      <c r="G38" s="86"/>
      <c r="H38" s="86"/>
      <c r="I38" s="86"/>
      <c r="J38" s="86"/>
      <c r="K38" s="86"/>
      <c r="L38" s="86"/>
      <c r="M38" s="41"/>
      <c r="N38" s="88"/>
      <c r="O38" s="88"/>
      <c r="P38" s="88"/>
      <c r="Q38" s="88"/>
      <c r="R38" s="88"/>
      <c r="S38" s="18"/>
    </row>
    <row r="39" spans="1:20" s="15" customFormat="1" ht="33" customHeight="1" x14ac:dyDescent="0.2">
      <c r="A39" s="13" t="s">
        <v>67</v>
      </c>
      <c r="B39" s="14"/>
      <c r="C39" s="31">
        <f>C29+C24+C21+C17</f>
        <v>18754039.397699997</v>
      </c>
      <c r="D39" s="31">
        <f>D29+D24+D21+D17</f>
        <v>87927.67</v>
      </c>
      <c r="E39" s="76"/>
      <c r="F39" s="76"/>
      <c r="G39" s="76"/>
      <c r="H39" s="76"/>
      <c r="I39" s="76"/>
      <c r="J39" s="76"/>
      <c r="K39" s="76"/>
      <c r="L39" s="76"/>
      <c r="M39" s="31">
        <f t="shared" ref="M39:R39" si="14">M29+M24+M21+M17</f>
        <v>303923.56999999995</v>
      </c>
      <c r="N39" s="31">
        <f t="shared" si="14"/>
        <v>7559215.3099999987</v>
      </c>
      <c r="O39" s="31">
        <f t="shared" si="14"/>
        <v>8591400.1400000006</v>
      </c>
      <c r="P39" s="31">
        <f t="shared" si="14"/>
        <v>0</v>
      </c>
      <c r="Q39" s="31">
        <f t="shared" si="14"/>
        <v>0</v>
      </c>
      <c r="R39" s="31">
        <f t="shared" si="14"/>
        <v>2211572.7077000001</v>
      </c>
      <c r="S39" s="18"/>
      <c r="T39" s="17"/>
    </row>
    <row r="40" spans="1:20" ht="15.75" x14ac:dyDescent="0.2">
      <c r="A40" s="19"/>
      <c r="B40" s="1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8"/>
      <c r="T40" s="17"/>
    </row>
    <row r="41" spans="1:20" s="10" customFormat="1" ht="15.75" x14ac:dyDescent="0.25">
      <c r="A41" s="170"/>
      <c r="B41" s="23" t="s">
        <v>68</v>
      </c>
      <c r="C41" s="19"/>
      <c r="E41" s="35"/>
      <c r="F41" s="35"/>
      <c r="G41" s="33"/>
      <c r="H41" s="171"/>
      <c r="I41" s="172"/>
      <c r="J41" s="172"/>
      <c r="K41" s="172"/>
      <c r="L41" s="172"/>
      <c r="M41" s="173"/>
      <c r="N41" s="173"/>
      <c r="O41" s="173"/>
      <c r="P41" s="173"/>
      <c r="Q41" s="173"/>
      <c r="R41" s="173"/>
      <c r="S41" s="3"/>
      <c r="T41" s="3"/>
    </row>
    <row r="42" spans="1:20" s="10" customFormat="1" ht="15.75" x14ac:dyDescent="0.25">
      <c r="A42" s="19"/>
      <c r="B42" s="20" t="s">
        <v>69</v>
      </c>
      <c r="D42" s="21" t="s">
        <v>70</v>
      </c>
      <c r="E42" s="174"/>
      <c r="F42" s="174"/>
      <c r="G42" s="175"/>
      <c r="H42" s="176"/>
      <c r="I42" s="177"/>
      <c r="J42" s="178"/>
      <c r="K42" s="178"/>
      <c r="L42" s="178"/>
      <c r="M42" s="21" t="s">
        <v>10</v>
      </c>
      <c r="N42" s="21" t="s">
        <v>21</v>
      </c>
      <c r="O42" s="21" t="s">
        <v>22</v>
      </c>
      <c r="P42" s="21" t="s">
        <v>71</v>
      </c>
      <c r="Q42" s="21" t="s">
        <v>72</v>
      </c>
      <c r="R42" s="21" t="s">
        <v>73</v>
      </c>
      <c r="S42" s="34"/>
    </row>
    <row r="43" spans="1:20" s="10" customFormat="1" ht="15.75" x14ac:dyDescent="0.25">
      <c r="A43" s="19"/>
      <c r="B43" s="22" t="s">
        <v>69</v>
      </c>
      <c r="C43" s="179">
        <f>C21</f>
        <v>357566.87</v>
      </c>
      <c r="D43" s="179">
        <f>D21-15706</f>
        <v>71513.83</v>
      </c>
      <c r="E43" s="35"/>
      <c r="F43" s="35"/>
      <c r="G43" s="33"/>
      <c r="H43" s="180"/>
      <c r="I43" s="181"/>
      <c r="J43" s="172"/>
      <c r="K43" s="172"/>
      <c r="L43" s="172"/>
      <c r="M43" s="179">
        <f>M21</f>
        <v>267927.27999999997</v>
      </c>
      <c r="N43" s="36"/>
      <c r="O43" s="36"/>
      <c r="P43" s="36"/>
      <c r="Q43" s="36"/>
      <c r="R43" s="36"/>
      <c r="S43" s="34"/>
    </row>
    <row r="44" spans="1:20" s="11" customFormat="1" ht="15.75" x14ac:dyDescent="0.25">
      <c r="A44" s="23"/>
      <c r="B44" s="20" t="s">
        <v>11</v>
      </c>
      <c r="C44" s="37">
        <f>SUM(C43:C43)</f>
        <v>357566.87</v>
      </c>
      <c r="D44" s="37">
        <f>SUM(D43:D43)</f>
        <v>71513.83</v>
      </c>
      <c r="E44" s="182"/>
      <c r="F44" s="182"/>
      <c r="G44" s="170"/>
      <c r="H44" s="183"/>
      <c r="I44" s="184"/>
      <c r="J44" s="185"/>
      <c r="K44" s="185"/>
      <c r="L44" s="185"/>
      <c r="M44" s="37">
        <f>SUM(M43:M43)</f>
        <v>267927.27999999997</v>
      </c>
      <c r="N44" s="37">
        <f>SUM(N43:N43)</f>
        <v>0</v>
      </c>
      <c r="O44" s="37">
        <f>SUM(O43:O43)</f>
        <v>0</v>
      </c>
      <c r="P44" s="37">
        <f>SUM(P43:P43)</f>
        <v>0</v>
      </c>
      <c r="Q44" s="37"/>
      <c r="R44" s="37">
        <f>SUM(R43:R43)</f>
        <v>0</v>
      </c>
      <c r="S44" s="186"/>
    </row>
    <row r="45" spans="1:20" s="11" customFormat="1" ht="15.75" x14ac:dyDescent="0.25">
      <c r="A45" s="23"/>
      <c r="B45" s="20"/>
      <c r="C45" s="37"/>
      <c r="D45" s="37"/>
      <c r="E45" s="182"/>
      <c r="F45" s="182"/>
      <c r="G45" s="170"/>
      <c r="H45" s="183"/>
      <c r="I45" s="184"/>
      <c r="J45" s="185"/>
      <c r="K45" s="185"/>
      <c r="L45" s="185"/>
      <c r="M45" s="37"/>
      <c r="N45" s="37"/>
      <c r="O45" s="37"/>
      <c r="P45" s="37"/>
      <c r="Q45" s="37"/>
      <c r="R45" s="37"/>
      <c r="S45" s="186"/>
    </row>
    <row r="46" spans="1:20" s="11" customFormat="1" ht="15.75" x14ac:dyDescent="0.25">
      <c r="A46" s="23"/>
      <c r="B46" s="23" t="s">
        <v>74</v>
      </c>
      <c r="C46" s="37"/>
      <c r="D46" s="37"/>
      <c r="E46" s="182"/>
      <c r="F46" s="182"/>
      <c r="G46" s="170"/>
      <c r="H46" s="183"/>
      <c r="I46" s="184"/>
      <c r="J46" s="185"/>
      <c r="K46" s="185"/>
      <c r="L46" s="185"/>
      <c r="M46" s="37"/>
      <c r="N46" s="37"/>
      <c r="O46" s="37"/>
      <c r="P46" s="37"/>
      <c r="Q46" s="37"/>
      <c r="R46" s="37"/>
      <c r="S46" s="186"/>
    </row>
    <row r="47" spans="1:20" s="35" customFormat="1" ht="15.75" x14ac:dyDescent="0.25">
      <c r="A47" s="187"/>
      <c r="B47" s="188" t="s">
        <v>75</v>
      </c>
      <c r="C47" s="189">
        <f>D47+M47+N47</f>
        <v>32850.29</v>
      </c>
      <c r="D47" s="189"/>
      <c r="E47" s="190"/>
      <c r="F47" s="190"/>
      <c r="G47" s="191"/>
      <c r="H47" s="189"/>
      <c r="I47" s="189"/>
      <c r="J47" s="191"/>
      <c r="K47" s="191"/>
      <c r="L47" s="191"/>
      <c r="M47" s="189">
        <f t="shared" ref="M47:R47" si="15">M28</f>
        <v>32850.29</v>
      </c>
      <c r="N47" s="189">
        <f t="shared" si="15"/>
        <v>0</v>
      </c>
      <c r="O47" s="189">
        <f t="shared" si="15"/>
        <v>0</v>
      </c>
      <c r="P47" s="189">
        <f t="shared" si="15"/>
        <v>0</v>
      </c>
      <c r="Q47" s="189">
        <f t="shared" si="15"/>
        <v>0</v>
      </c>
      <c r="R47" s="192">
        <f t="shared" si="15"/>
        <v>0</v>
      </c>
    </row>
    <row r="48" spans="1:20" s="11" customFormat="1" ht="16.5" thickBot="1" x14ac:dyDescent="0.3">
      <c r="A48" s="23"/>
      <c r="B48" s="20"/>
      <c r="C48" s="37"/>
      <c r="D48" s="37"/>
      <c r="E48" s="182"/>
      <c r="F48" s="182"/>
      <c r="G48" s="170"/>
      <c r="H48" s="183"/>
      <c r="I48" s="184"/>
      <c r="J48" s="185"/>
      <c r="K48" s="185"/>
      <c r="L48" s="185"/>
      <c r="M48" s="37"/>
      <c r="N48" s="37"/>
      <c r="O48" s="37"/>
      <c r="P48" s="37"/>
      <c r="Q48" s="37"/>
      <c r="R48" s="37"/>
      <c r="S48" s="186"/>
    </row>
    <row r="49" spans="1:20" s="11" customFormat="1" ht="15.75" x14ac:dyDescent="0.25">
      <c r="A49" s="23"/>
      <c r="B49" s="193" t="s">
        <v>76</v>
      </c>
      <c r="C49" s="194"/>
      <c r="D49" s="194"/>
      <c r="E49" s="195"/>
      <c r="F49" s="195"/>
      <c r="G49" s="196"/>
      <c r="H49" s="197"/>
      <c r="I49" s="197"/>
      <c r="J49" s="196"/>
      <c r="K49" s="196"/>
      <c r="L49" s="196"/>
      <c r="M49" s="194"/>
      <c r="N49" s="194"/>
      <c r="O49" s="194"/>
      <c r="P49" s="194"/>
      <c r="Q49" s="194"/>
      <c r="R49" s="198"/>
      <c r="S49" s="186"/>
    </row>
    <row r="50" spans="1:20" s="35" customFormat="1" ht="31.5" x14ac:dyDescent="0.25">
      <c r="A50" s="33"/>
      <c r="B50" s="199" t="s">
        <v>77</v>
      </c>
      <c r="C50" s="200"/>
      <c r="D50" s="200"/>
      <c r="E50" s="201"/>
      <c r="F50" s="201"/>
      <c r="G50" s="202"/>
      <c r="H50" s="200"/>
      <c r="I50" s="200"/>
      <c r="J50" s="202"/>
      <c r="K50" s="202"/>
      <c r="L50" s="202"/>
      <c r="M50" s="200"/>
      <c r="N50" s="200"/>
      <c r="O50" s="200"/>
      <c r="P50" s="200"/>
      <c r="Q50" s="200"/>
      <c r="R50" s="203"/>
    </row>
    <row r="51" spans="1:20" s="35" customFormat="1" ht="15.75" x14ac:dyDescent="0.25">
      <c r="A51" s="33"/>
      <c r="B51" s="204" t="s">
        <v>78</v>
      </c>
      <c r="C51" s="205">
        <f t="shared" ref="C51" si="16">D51+M51+N51+O51</f>
        <v>93730.829999999987</v>
      </c>
      <c r="D51" s="205"/>
      <c r="E51" s="201"/>
      <c r="F51" s="201"/>
      <c r="G51" s="202"/>
      <c r="H51" s="206"/>
      <c r="I51" s="206"/>
      <c r="J51" s="202"/>
      <c r="K51" s="202"/>
      <c r="L51" s="202"/>
      <c r="M51" s="205">
        <f t="shared" ref="M51:O52" si="17">M25</f>
        <v>0</v>
      </c>
      <c r="N51" s="205">
        <f t="shared" si="17"/>
        <v>46943.839999999997</v>
      </c>
      <c r="O51" s="205">
        <f t="shared" si="17"/>
        <v>46786.99</v>
      </c>
      <c r="P51" s="205"/>
      <c r="Q51" s="205"/>
      <c r="R51" s="207"/>
    </row>
    <row r="52" spans="1:20" s="35" customFormat="1" ht="15.75" x14ac:dyDescent="0.25">
      <c r="A52" s="33"/>
      <c r="B52" s="204" t="s">
        <v>79</v>
      </c>
      <c r="C52" s="205">
        <f>D52+M52+N52+O52</f>
        <v>43441.22</v>
      </c>
      <c r="D52" s="205"/>
      <c r="E52" s="201"/>
      <c r="F52" s="201"/>
      <c r="G52" s="202"/>
      <c r="H52" s="206"/>
      <c r="I52" s="206"/>
      <c r="J52" s="202"/>
      <c r="K52" s="202"/>
      <c r="L52" s="202"/>
      <c r="M52" s="205">
        <f t="shared" si="17"/>
        <v>0</v>
      </c>
      <c r="N52" s="205">
        <f t="shared" si="17"/>
        <v>21756.959999999999</v>
      </c>
      <c r="O52" s="205">
        <f t="shared" si="17"/>
        <v>21684.26</v>
      </c>
      <c r="P52" s="205"/>
      <c r="Q52" s="205"/>
      <c r="R52" s="207"/>
    </row>
    <row r="53" spans="1:20" s="35" customFormat="1" ht="16.5" thickBot="1" x14ac:dyDescent="0.3">
      <c r="A53" s="208"/>
      <c r="B53" s="204" t="s">
        <v>80</v>
      </c>
      <c r="C53" s="209">
        <f t="shared" ref="C53" si="18">D53+M53+N53+O53</f>
        <v>12739947.84</v>
      </c>
      <c r="D53" s="209"/>
      <c r="E53" s="210"/>
      <c r="F53" s="210"/>
      <c r="G53" s="211"/>
      <c r="H53" s="212"/>
      <c r="I53" s="212"/>
      <c r="J53" s="211"/>
      <c r="K53" s="211"/>
      <c r="L53" s="211"/>
      <c r="M53" s="209"/>
      <c r="N53" s="209">
        <f>N31</f>
        <v>7362098.2999999998</v>
      </c>
      <c r="O53" s="209">
        <f>O31</f>
        <v>5377849.54</v>
      </c>
      <c r="P53" s="209"/>
      <c r="Q53" s="209"/>
      <c r="R53" s="213"/>
    </row>
    <row r="54" spans="1:20" s="182" customFormat="1" ht="15.75" x14ac:dyDescent="0.25">
      <c r="A54" s="170"/>
      <c r="B54" s="199" t="s">
        <v>11</v>
      </c>
      <c r="C54" s="206">
        <f>SUM(C51:C53)</f>
        <v>12877119.890000001</v>
      </c>
      <c r="D54" s="206">
        <f>SUM(D51:D52)</f>
        <v>0</v>
      </c>
      <c r="E54" s="214"/>
      <c r="F54" s="214"/>
      <c r="G54" s="215"/>
      <c r="H54" s="206"/>
      <c r="I54" s="206"/>
      <c r="J54" s="215"/>
      <c r="K54" s="215"/>
      <c r="L54" s="215"/>
      <c r="M54" s="206">
        <f t="shared" ref="M54:R54" si="19">SUM(M51:M53)</f>
        <v>0</v>
      </c>
      <c r="N54" s="206">
        <f t="shared" si="19"/>
        <v>7430799.0999999996</v>
      </c>
      <c r="O54" s="206">
        <f t="shared" si="19"/>
        <v>5446320.79</v>
      </c>
      <c r="P54" s="206">
        <f t="shared" si="19"/>
        <v>0</v>
      </c>
      <c r="Q54" s="206">
        <f t="shared" si="19"/>
        <v>0</v>
      </c>
      <c r="R54" s="216">
        <f t="shared" si="19"/>
        <v>0</v>
      </c>
      <c r="S54" s="35"/>
      <c r="T54" s="35"/>
    </row>
    <row r="55" spans="1:20" s="182" customFormat="1" ht="15.75" x14ac:dyDescent="0.25">
      <c r="A55" s="170"/>
      <c r="B55" s="199" t="s">
        <v>81</v>
      </c>
      <c r="C55" s="206">
        <f>SUM(D55:O55)</f>
        <v>3845828.4299999997</v>
      </c>
      <c r="D55" s="206"/>
      <c r="E55" s="214"/>
      <c r="F55" s="214"/>
      <c r="G55" s="215"/>
      <c r="H55" s="206"/>
      <c r="I55" s="206"/>
      <c r="J55" s="215"/>
      <c r="K55" s="215"/>
      <c r="L55" s="215"/>
      <c r="M55" s="206"/>
      <c r="N55" s="206">
        <f>N8+N9</f>
        <v>1552264.03</v>
      </c>
      <c r="O55" s="206">
        <f>O8+O9</f>
        <v>2293564.4</v>
      </c>
      <c r="P55" s="206"/>
      <c r="Q55" s="206"/>
      <c r="R55" s="216"/>
      <c r="S55" s="35"/>
      <c r="T55" s="35"/>
    </row>
    <row r="56" spans="1:20" s="182" customFormat="1" ht="16.5" thickBot="1" x14ac:dyDescent="0.3">
      <c r="A56" s="170"/>
      <c r="B56" s="220" t="s">
        <v>82</v>
      </c>
      <c r="C56" s="221">
        <f>SUM(D56:O56)</f>
        <v>9031291.459999999</v>
      </c>
      <c r="D56" s="221"/>
      <c r="E56" s="222"/>
      <c r="F56" s="222"/>
      <c r="G56" s="223"/>
      <c r="H56" s="221"/>
      <c r="I56" s="221"/>
      <c r="J56" s="223"/>
      <c r="K56" s="223"/>
      <c r="L56" s="223"/>
      <c r="M56" s="221"/>
      <c r="N56" s="221">
        <f>N54-N55</f>
        <v>5878535.0699999994</v>
      </c>
      <c r="O56" s="221">
        <f>O54-O55</f>
        <v>3152756.39</v>
      </c>
      <c r="P56" s="221"/>
      <c r="Q56" s="221"/>
      <c r="R56" s="224"/>
      <c r="S56" s="35"/>
      <c r="T56" s="35"/>
    </row>
    <row r="57" spans="1:20" s="182" customFormat="1" ht="15.75" x14ac:dyDescent="0.25">
      <c r="A57" s="170"/>
      <c r="B57" s="217"/>
      <c r="C57" s="206"/>
      <c r="D57" s="206"/>
      <c r="E57" s="214"/>
      <c r="F57" s="214"/>
      <c r="G57" s="215"/>
      <c r="H57" s="206"/>
      <c r="I57" s="206"/>
      <c r="J57" s="215"/>
      <c r="K57" s="215"/>
      <c r="L57" s="215"/>
      <c r="M57" s="206"/>
      <c r="N57" s="206"/>
      <c r="O57" s="206"/>
      <c r="P57" s="206"/>
      <c r="Q57" s="206"/>
      <c r="R57" s="206"/>
      <c r="S57" s="35"/>
      <c r="T57" s="35"/>
    </row>
    <row r="58" spans="1:20" s="218" customFormat="1" ht="12.75" x14ac:dyDescent="0.25">
      <c r="B58" s="3"/>
      <c r="C58" s="3"/>
      <c r="D58" s="3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3"/>
      <c r="R58" s="3"/>
      <c r="S58" s="35"/>
      <c r="T58" s="35"/>
    </row>
    <row r="59" spans="1:20" s="218" customFormat="1" ht="15.75" x14ac:dyDescent="0.25">
      <c r="B59" s="21" t="s">
        <v>83</v>
      </c>
      <c r="C59" s="37">
        <f>C44+C47+C54</f>
        <v>13267537.050000001</v>
      </c>
      <c r="D59" s="37">
        <f t="shared" ref="D59:R59" si="20">D44+D47+D54</f>
        <v>71513.83</v>
      </c>
      <c r="E59" s="37">
        <f t="shared" si="20"/>
        <v>0</v>
      </c>
      <c r="F59" s="37">
        <f t="shared" si="20"/>
        <v>0</v>
      </c>
      <c r="G59" s="37">
        <f t="shared" si="20"/>
        <v>0</v>
      </c>
      <c r="H59" s="37">
        <f t="shared" si="20"/>
        <v>0</v>
      </c>
      <c r="I59" s="37">
        <f t="shared" si="20"/>
        <v>0</v>
      </c>
      <c r="J59" s="37">
        <f t="shared" si="20"/>
        <v>0</v>
      </c>
      <c r="K59" s="37">
        <f t="shared" si="20"/>
        <v>0</v>
      </c>
      <c r="L59" s="37">
        <f t="shared" si="20"/>
        <v>0</v>
      </c>
      <c r="M59" s="37">
        <f t="shared" si="20"/>
        <v>300777.56999999995</v>
      </c>
      <c r="N59" s="37">
        <f t="shared" si="20"/>
        <v>7430799.0999999996</v>
      </c>
      <c r="O59" s="37">
        <f t="shared" si="20"/>
        <v>5446320.79</v>
      </c>
      <c r="P59" s="37">
        <f>P44+P47+P54</f>
        <v>0</v>
      </c>
      <c r="Q59" s="37">
        <f t="shared" si="20"/>
        <v>0</v>
      </c>
      <c r="R59" s="37">
        <f t="shared" si="20"/>
        <v>0</v>
      </c>
    </row>
    <row r="60" spans="1:20" ht="12.75" x14ac:dyDescent="0.25">
      <c r="A60" s="24" t="s">
        <v>12</v>
      </c>
    </row>
    <row r="61" spans="1:20" ht="15" x14ac:dyDescent="0.25">
      <c r="A61" s="25" t="s">
        <v>13</v>
      </c>
    </row>
  </sheetData>
  <hyperlinks>
    <hyperlink ref="A61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2" firstPageNumber="0" orientation="portrait" horizontalDpi="300" verticalDpi="300" r:id="rId2"/>
  <headerFooter alignWithMargins="0">
    <oddFooter>&amp;L&amp;A&amp;R&amp;P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Skolas_buvnieciba_bez_meta</vt:lpstr>
      <vt:lpstr>Skolas_buvnieciba_bez_meta!Excel_BuiltIn_Print_Area_2</vt:lpstr>
      <vt:lpstr>Skolas_buvnieciba_bez_meta!Print_Area</vt:lpstr>
      <vt:lpstr>Skolas_buvnieciba_bez_meta!Print_Titles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Liene Kapitonova</cp:lastModifiedBy>
  <cp:lastPrinted>2017-04-04T08:43:38Z</cp:lastPrinted>
  <dcterms:created xsi:type="dcterms:W3CDTF">2017-04-03T11:07:42Z</dcterms:created>
  <dcterms:modified xsi:type="dcterms:W3CDTF">2018-03-05T16:31:49Z</dcterms:modified>
</cp:coreProperties>
</file>