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X:\DOMES_SEDES\AVIZEI un MAJAS LAPAI\2018.gads\09_SEPTEMBRIS\"/>
    </mc:Choice>
  </mc:AlternateContent>
  <xr:revisionPtr revIDLastSave="0" documentId="8_{2673A283-2700-47C0-8D1C-33EEA3EE3963}" xr6:coauthVersionLast="34" xr6:coauthVersionMax="34" xr10:uidLastSave="{00000000-0000-0000-0000-000000000000}"/>
  <bookViews>
    <workbookView xWindow="0" yWindow="0" windowWidth="28800" windowHeight="12225" xr2:uid="{038D3264-92BE-4D52-BB18-C2B8876D29AB}"/>
  </bookViews>
  <sheets>
    <sheet name="Multihalle" sheetId="1" r:id="rId1"/>
  </sheets>
  <externalReferences>
    <externalReference r:id="rId2"/>
  </externalReferences>
  <definedNames>
    <definedName name="_xlnm.Print_Area" localSheetId="0">Multihalle!$A$1:$Q$59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 i="1" l="1"/>
  <c r="P3" i="1"/>
  <c r="C96" i="1" l="1"/>
  <c r="C97" i="1" s="1"/>
  <c r="B30" i="1" s="1"/>
  <c r="C91" i="1"/>
  <c r="C90" i="1"/>
  <c r="C89" i="1"/>
  <c r="C88" i="1"/>
  <c r="C87" i="1"/>
  <c r="C86" i="1"/>
  <c r="C85" i="1"/>
  <c r="C84" i="1"/>
  <c r="C81" i="1"/>
  <c r="C82" i="1" s="1"/>
  <c r="B35" i="1" s="1"/>
  <c r="C78" i="1"/>
  <c r="C79" i="1" s="1"/>
  <c r="B34" i="1" s="1"/>
  <c r="C76" i="1"/>
  <c r="C75" i="1"/>
  <c r="C72" i="1"/>
  <c r="C71" i="1"/>
  <c r="C70" i="1"/>
  <c r="C69" i="1"/>
  <c r="C68" i="1"/>
  <c r="C67" i="1"/>
  <c r="C65" i="1"/>
  <c r="C64" i="1"/>
  <c r="C63" i="1"/>
  <c r="C62" i="1"/>
  <c r="C73" i="1" s="1"/>
  <c r="B23" i="1" s="1"/>
  <c r="B57" i="1"/>
  <c r="B32" i="1"/>
  <c r="B28" i="1"/>
  <c r="B8" i="1"/>
  <c r="A8" i="1" s="1"/>
  <c r="A14" i="1" l="1"/>
  <c r="B3" i="1" s="1"/>
  <c r="L3" i="1" s="1"/>
  <c r="L4" i="1" s="1"/>
  <c r="N4" i="1" s="1"/>
  <c r="C92" i="1"/>
  <c r="B53" i="1" s="1"/>
  <c r="A47" i="1" s="1"/>
  <c r="B10" i="1" s="1"/>
  <c r="N3" i="1" l="1"/>
  <c r="O3" i="1" s="1"/>
  <c r="O4" i="1" l="1"/>
</calcChain>
</file>

<file path=xl/sharedStrings.xml><?xml version="1.0" encoding="utf-8"?>
<sst xmlns="http://schemas.openxmlformats.org/spreadsheetml/2006/main" count="95" uniqueCount="93">
  <si>
    <t>Nomas maksas noteikšanas metodika, ja nekustamo īpašumu iznomā publiskai personai, tās iestādei vai kapitālsabiedrībai publiskas funkcijas veikšanai</t>
  </si>
  <si>
    <t>Mēnesī</t>
  </si>
  <si>
    <t>Nedēļā</t>
  </si>
  <si>
    <t>Stundā (Ned. 40h)</t>
  </si>
  <si>
    <t>NM =</t>
  </si>
  <si>
    <t>((Tizm/NĪpl + Nizm) x IZNpl)+Zn (ja zeme pieder iznomātājam)</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</si>
  <si>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</si>
  <si>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</si>
  <si>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</si>
  <si>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</si>
  <si>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</si>
  <si>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</si>
  <si>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</si>
  <si>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</si>
  <si>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</si>
  <si>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 (aprēķina skat 35.rinda);</t>
  </si>
  <si>
    <t>Zn  (ja zeme pieder iznomātājam)</t>
  </si>
  <si>
    <t>(Zemes kadastrālā vērtība*1,5%)/proporciju, bet ne mazāk kā 28 EUR/gadā)/12</t>
  </si>
  <si>
    <t>Tizm</t>
  </si>
  <si>
    <t>tā nekustamā īpašuma tiešās izmaksas gadā, kurā atrodas nomas objekts. Aprēķina saskaņā</t>
  </si>
  <si>
    <t>57. Tā nekustamā īpašuma tiešās izmaksas gadā, kurā atrodas iznomājamais objekts, aprēķina, izmantojot šādu formulu:</t>
  </si>
  <si>
    <t>Tizm = A + Baps + P + N + Apdr + Zn +  C+K/IznP,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</si>
  <si>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</si>
  <si>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</si>
  <si>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</si>
  <si>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</si>
  <si>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</si>
  <si>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</si>
  <si>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</si>
  <si>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Baps</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</si>
  <si>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</si>
  <si>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</si>
  <si>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</si>
  <si>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 xml:space="preserve">to pamatlīdzekļu plānotās uzturēšanas izmaksas, tai skaitā nolietojuma summa gadā, kurus izmanto vai plānots izmantot nekustamā īpašuma un tam piegulošās teritorijas sanitārajā </t>
  </si>
  <si>
    <t>uzkopšanā;</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</si>
  <si>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</si>
  <si>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</si>
  <si>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</si>
  <si>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</si>
  <si>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</si>
  <si>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</si>
  <si>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</si>
  <si>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</si>
  <si>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</si>
  <si>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</si>
  <si>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</si>
  <si>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</si>
  <si>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</si>
  <si>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</si>
  <si>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</si>
  <si>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</si>
  <si>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</si>
  <si>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</si>
  <si>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</si>
  <si>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</si>
  <si>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</si>
  <si>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</si>
  <si>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</si>
  <si>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</si>
  <si>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</si>
  <si>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</si>
  <si>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</si>
  <si>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</si>
  <si>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EKK</t>
  </si>
  <si>
    <t>Ūdens (5 %)</t>
  </si>
  <si>
    <t>Elektrība (10 %)</t>
  </si>
  <si>
    <t>Atkritumu izvešana (10 %)</t>
  </si>
  <si>
    <t>Deratizācija utt. (10 %)</t>
  </si>
  <si>
    <t xml:space="preserve">Ēku, būvju un telpu remonts. </t>
  </si>
  <si>
    <t xml:space="preserve">Iekārtu, inventāra uzturēšana un remonts (neskaitot baseina apkalpošanu) (10 %) </t>
  </si>
  <si>
    <t>Ēku, būvju un telpu uzturēšana (10%)</t>
  </si>
  <si>
    <t>Inženiertīklu uzturēšana, remonts (10 %)</t>
  </si>
  <si>
    <t>Iekārtu un inventāra īre un noma (10 %)</t>
  </si>
  <si>
    <t>Kurināmais (10 %)</t>
  </si>
  <si>
    <t>Kārtējā remonta un iestāžu un uzturēšanas materiāli (10 %)</t>
  </si>
  <si>
    <t>Aiziet uz 21.rindu</t>
  </si>
  <si>
    <t>Apkopējas</t>
  </si>
  <si>
    <t>Aiziet uz 26.rindu</t>
  </si>
  <si>
    <t>Apdrošināšana (10 %)</t>
  </si>
  <si>
    <t>Aiziet uz 32.rindu</t>
  </si>
  <si>
    <t>Zemes noma (10 %)</t>
  </si>
  <si>
    <t>Aiziet uz 33.rindu</t>
  </si>
  <si>
    <t>% no ĀPII</t>
  </si>
  <si>
    <t>Iestādes vadītāja vietnieks (20 %)</t>
  </si>
  <si>
    <t>Internets (10 %)</t>
  </si>
  <si>
    <t>Telefons (10 %)</t>
  </si>
  <si>
    <t>Darbinieku veselības pārbaude</t>
  </si>
  <si>
    <t>Biroja preces (10 %)</t>
  </si>
  <si>
    <t>Inventārs</t>
  </si>
  <si>
    <t>Degviela</t>
  </si>
  <si>
    <t>Aiziet uz 51.rindu</t>
  </si>
  <si>
    <t>Amortizācija/gadā</t>
  </si>
  <si>
    <t>Pamatlīdzekļu amortizācija/ 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</si>
</sst>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15" x14ac:knownFonts="1">
    <font>
      <sz val="11"/>
      <color indexed="8"/>
      <name val="Calibri"/>
      <family val="2"/>
      <charset val="186"/>
    </font>
    <font>
      <sz val="11"/>
      <color theme="1"/>
      <name val="Calibri"/>
      <family val="2"/>
      <charset val="186"/>
      <scheme val="minor"/>
    </font>
    <font>
      <b/>
      <sz val="11"/>
      <color theme="3"/>
      <name val="Calibri"/>
      <family val="2"/>
      <charset val="186"/>
      <scheme val="minor"/>
    </font>
    <font>
      <sz val="11"/>
      <color rgb="FFFF0000"/>
      <name val="Calibri"/>
      <family val="2"/>
      <charset val="186"/>
      <scheme val="minor"/>
    </font>
    <font>
      <sz val="11"/>
      <color indexed="8"/>
      <name val="Calibri"/>
      <family val="2"/>
      <charset val="186"/>
    </font>
    <font>
      <b/>
      <sz val="10"/>
      <color indexed="8"/>
      <name val="Calibri"/>
      <family val="2"/>
      <charset val="186"/>
      <scheme val="minor"/>
    </font>
    <font>
      <sz val="11"/>
      <color indexed="8"/>
      <name val="Calibri"/>
      <family val="2"/>
      <charset val="186"/>
      <scheme val="minor"/>
    </font>
    <font>
      <b/>
      <sz val="11"/>
      <color indexed="8"/>
      <name val="Calibri"/>
      <family val="2"/>
      <charset val="186"/>
      <scheme val="minor"/>
    </font>
    <font>
      <sz val="11"/>
      <color theme="3"/>
      <name val="Calibri"/>
      <family val="2"/>
      <charset val="186"/>
      <scheme val="minor"/>
    </font>
    <font>
      <sz val="11"/>
      <name val="Calibri"/>
      <family val="2"/>
      <charset val="186"/>
      <scheme val="minor"/>
    </font>
    <font>
      <sz val="9"/>
      <color indexed="8"/>
      <name val="Calibri"/>
      <family val="2"/>
      <charset val="186"/>
      <scheme val="minor"/>
    </font>
    <font>
      <sz val="9"/>
      <color indexed="8"/>
      <name val="Verdana"/>
      <family val="2"/>
      <charset val="186"/>
    </font>
    <font>
      <b/>
      <sz val="11"/>
      <color indexed="8"/>
      <name val="Calibri"/>
      <family val="2"/>
      <charset val="186"/>
    </font>
    <font>
      <sz val="10"/>
      <color indexed="8"/>
      <name val="Calibri"/>
      <family val="2"/>
      <charset val="186"/>
      <scheme val="minor"/>
    </font>
    <font>
      <b/>
      <sz val="11"/>
      <name val="Calibri"/>
      <family val="2"/>
      <charset val="186"/>
      <scheme val="minor"/>
    </font>
  </fonts>
  <fills count="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s>
  <borders count="2">
    <border>
      <left/>
      <right/>
      <top/>
      <bottom/>
      <diagonal/>
    </border>
    <border>
      <left/>
      <right/>
      <top/>
      <bottom style="medium">
        <color indexed="8"/>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62">
    <xf numFmtId="0" fontId="0" fillId="0" borderId="0" xfId="0"/>
    <xf numFmtId="0" fontId="5" fillId="0" borderId="0" xfId="0" applyFont="1"/>
    <xf numFmtId="0" fontId="6" fillId="0" borderId="0" xfId="0" applyFont="1"/>
    <xf numFmtId="0" fontId="6" fillId="0" borderId="0" xfId="0" applyFont="1" applyFill="1"/>
    <xf numFmtId="0" fontId="7" fillId="0" borderId="0" xfId="0" applyFont="1"/>
    <xf numFmtId="0" fontId="2" fillId="0" borderId="0" xfId="0" applyFont="1"/>
    <xf numFmtId="164" fontId="1" fillId="2" borderId="0" xfId="1" applyNumberFormat="1" applyFont="1" applyFill="1"/>
    <xf numFmtId="0" fontId="6" fillId="0" borderId="0" xfId="0" applyFont="1" applyFill="1" applyAlignment="1">
      <alignment horizontal="right" vertical="center" indent="1"/>
    </xf>
    <xf numFmtId="0" fontId="6" fillId="0" borderId="1"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Alignment="1">
      <alignment horizontal="right"/>
    </xf>
    <xf numFmtId="43" fontId="6" fillId="3" borderId="0" xfId="1" applyFont="1" applyFill="1"/>
    <xf numFmtId="43" fontId="6" fillId="0" borderId="0" xfId="1" applyNumberFormat="1" applyFont="1"/>
    <xf numFmtId="43" fontId="8" fillId="0" borderId="0" xfId="1" applyNumberFormat="1" applyFont="1"/>
    <xf numFmtId="43" fontId="6" fillId="0" borderId="0" xfId="0" applyNumberFormat="1" applyFont="1"/>
    <xf numFmtId="0" fontId="6" fillId="0" borderId="0" xfId="0" applyFont="1" applyFill="1" applyAlignment="1">
      <alignment horizontal="center" vertical="center"/>
    </xf>
    <xf numFmtId="43" fontId="6" fillId="3" borderId="0" xfId="0" applyNumberFormat="1" applyFont="1" applyFill="1"/>
    <xf numFmtId="164" fontId="9" fillId="4" borderId="0" xfId="1" applyNumberFormat="1" applyFont="1" applyFill="1"/>
    <xf numFmtId="0" fontId="6" fillId="0" borderId="0" xfId="0" applyFont="1" applyAlignment="1">
      <alignment vertical="center"/>
    </xf>
    <xf numFmtId="164" fontId="9" fillId="0" borderId="0" xfId="1" applyNumberFormat="1" applyFont="1"/>
    <xf numFmtId="9" fontId="6" fillId="0" borderId="0" xfId="2" applyFont="1"/>
    <xf numFmtId="0" fontId="6" fillId="0" borderId="0" xfId="0" applyFont="1" applyAlignment="1"/>
    <xf numFmtId="0" fontId="10" fillId="0" borderId="0" xfId="0" applyFont="1" applyAlignment="1"/>
    <xf numFmtId="164" fontId="6" fillId="0" borderId="0" xfId="1" applyNumberFormat="1" applyFont="1"/>
    <xf numFmtId="164" fontId="6" fillId="4" borderId="0" xfId="1" applyNumberFormat="1" applyFont="1" applyFill="1"/>
    <xf numFmtId="0" fontId="11" fillId="0" borderId="0" xfId="0" applyFont="1" applyAlignment="1"/>
    <xf numFmtId="165" fontId="4" fillId="5" borderId="0" xfId="1" applyNumberFormat="1" applyFont="1" applyFill="1"/>
    <xf numFmtId="0" fontId="0" fillId="0" borderId="0" xfId="0" applyAlignment="1">
      <alignment wrapText="1"/>
    </xf>
    <xf numFmtId="0" fontId="0" fillId="0" borderId="0" xfId="0" applyAlignment="1"/>
    <xf numFmtId="164" fontId="4" fillId="4" borderId="0" xfId="1" applyNumberFormat="1" applyFont="1" applyFill="1"/>
    <xf numFmtId="0" fontId="10" fillId="0" borderId="0" xfId="0" applyFont="1" applyAlignment="1">
      <alignment vertical="center"/>
    </xf>
    <xf numFmtId="0" fontId="10" fillId="0" borderId="0" xfId="0" applyFont="1" applyAlignment="1">
      <alignment horizontal="left" vertical="center"/>
    </xf>
    <xf numFmtId="0" fontId="6" fillId="0" borderId="0" xfId="0" applyFont="1" applyFill="1" applyAlignment="1">
      <alignment vertical="center"/>
    </xf>
    <xf numFmtId="0" fontId="10" fillId="0" borderId="0" xfId="0" applyFont="1" applyAlignment="1">
      <alignment horizontal="left" vertical="center" indent="1"/>
    </xf>
    <xf numFmtId="0" fontId="12" fillId="0" borderId="0" xfId="0" applyFont="1"/>
    <xf numFmtId="0" fontId="0" fillId="0" borderId="0" xfId="0" applyAlignment="1">
      <alignment horizontal="left" wrapText="1"/>
    </xf>
    <xf numFmtId="43" fontId="6" fillId="4" borderId="0" xfId="1" applyFont="1" applyFill="1"/>
    <xf numFmtId="0" fontId="6" fillId="0" borderId="0" xfId="0" applyFont="1" applyFill="1" applyAlignment="1">
      <alignment horizontal="left" vertical="center" wrapText="1"/>
    </xf>
    <xf numFmtId="164" fontId="6" fillId="4" borderId="0" xfId="0" applyNumberFormat="1" applyFont="1" applyFill="1"/>
    <xf numFmtId="0" fontId="13" fillId="0" borderId="0" xfId="0" applyFont="1"/>
    <xf numFmtId="0" fontId="7" fillId="0" borderId="0" xfId="0" applyFont="1" applyAlignment="1">
      <alignment horizontal="right"/>
    </xf>
    <xf numFmtId="0" fontId="9" fillId="0" borderId="0" xfId="0" applyFont="1"/>
    <xf numFmtId="0" fontId="9" fillId="0" borderId="0" xfId="0" applyFont="1" applyAlignment="1">
      <alignment horizontal="left"/>
    </xf>
    <xf numFmtId="0" fontId="3" fillId="0" borderId="0" xfId="0" applyFont="1"/>
    <xf numFmtId="0" fontId="6" fillId="0" borderId="0" xfId="0" applyFont="1" applyAlignment="1">
      <alignment horizontal="left"/>
    </xf>
    <xf numFmtId="0" fontId="6" fillId="6" borderId="0" xfId="0" applyFont="1" applyFill="1"/>
    <xf numFmtId="0" fontId="9" fillId="6" borderId="0" xfId="0" applyFont="1" applyFill="1"/>
    <xf numFmtId="164" fontId="9" fillId="6" borderId="0" xfId="1" applyNumberFormat="1" applyFont="1" applyFill="1" applyAlignment="1">
      <alignment horizontal="left"/>
    </xf>
    <xf numFmtId="0" fontId="6" fillId="7" borderId="0" xfId="0" applyFont="1" applyFill="1"/>
    <xf numFmtId="164" fontId="14" fillId="7" borderId="0" xfId="1" applyNumberFormat="1" applyFont="1" applyFill="1" applyAlignment="1">
      <alignment horizontal="left"/>
    </xf>
    <xf numFmtId="164" fontId="9" fillId="0" borderId="0" xfId="1" applyNumberFormat="1" applyFont="1" applyAlignment="1">
      <alignment horizontal="left"/>
    </xf>
    <xf numFmtId="0" fontId="3" fillId="7" borderId="0" xfId="0" applyFont="1" applyFill="1"/>
    <xf numFmtId="0" fontId="3" fillId="0" borderId="0" xfId="0" applyFont="1" applyFill="1"/>
    <xf numFmtId="164" fontId="14" fillId="0" borderId="0" xfId="1" applyNumberFormat="1" applyFont="1" applyFill="1" applyAlignment="1">
      <alignment horizontal="left"/>
    </xf>
    <xf numFmtId="0" fontId="6" fillId="0" borderId="0" xfId="0" applyFont="1" applyFill="1" applyAlignment="1">
      <alignment horizontal="left"/>
    </xf>
    <xf numFmtId="164" fontId="6" fillId="0" borderId="0" xfId="1" applyNumberFormat="1" applyFont="1" applyFill="1"/>
    <xf numFmtId="0" fontId="6" fillId="0" borderId="0" xfId="0" applyFont="1" applyAlignment="1">
      <alignment wrapText="1"/>
    </xf>
    <xf numFmtId="0" fontId="0" fillId="0" borderId="0" xfId="0" applyAlignment="1">
      <alignment horizontal="left" wrapText="1"/>
    </xf>
    <xf numFmtId="0" fontId="6" fillId="0" borderId="0" xfId="0" applyFont="1" applyFill="1" applyAlignment="1">
      <alignment horizontal="left" vertical="center" indent="1"/>
    </xf>
    <xf numFmtId="0" fontId="6" fillId="0" borderId="0" xfId="0" applyFont="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F54BCBD3-4085-40A0-9F89-0B557A4E2132}"/>
            </a:ext>
          </a:extLst>
        </xdr:cNvPr>
        <xdr:cNvSpPr/>
      </xdr:nvSpPr>
      <xdr:spPr>
        <a:xfrm>
          <a:off x="723900" y="3962400"/>
          <a:ext cx="47625" cy="1295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mite\Desktop\2010\Nomas_maksas\2018\01082018_Nomas_maksa_Multihal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kopojums_APII_noma"/>
      <sheetName val="Multihalle"/>
      <sheetName val="Tame_2017_2018"/>
    </sheetNames>
    <sheetDataSet>
      <sheetData sheetId="0"/>
      <sheetData sheetId="1"/>
      <sheetData sheetId="2">
        <row r="57">
          <cell r="C57">
            <v>366.23</v>
          </cell>
        </row>
        <row r="58">
          <cell r="C58">
            <v>307.11</v>
          </cell>
        </row>
        <row r="60">
          <cell r="C60">
            <v>8691.68</v>
          </cell>
        </row>
        <row r="61">
          <cell r="C61">
            <v>16163.720000000001</v>
          </cell>
        </row>
        <row r="62">
          <cell r="C62">
            <v>1109.52</v>
          </cell>
        </row>
        <row r="65">
          <cell r="C65">
            <v>1724.12</v>
          </cell>
        </row>
        <row r="66">
          <cell r="C66">
            <v>3986.34</v>
          </cell>
        </row>
        <row r="69">
          <cell r="C69">
            <v>3010.45</v>
          </cell>
        </row>
        <row r="70">
          <cell r="C70">
            <v>3970.09</v>
          </cell>
        </row>
        <row r="71">
          <cell r="C71">
            <v>571</v>
          </cell>
        </row>
        <row r="72">
          <cell r="C72">
            <v>3516.48</v>
          </cell>
        </row>
        <row r="74">
          <cell r="C74">
            <v>4560</v>
          </cell>
        </row>
        <row r="75">
          <cell r="C75">
            <v>441.20000000000005</v>
          </cell>
        </row>
        <row r="80">
          <cell r="C80">
            <v>580.54999999999995</v>
          </cell>
        </row>
        <row r="81">
          <cell r="C81">
            <v>11277.52</v>
          </cell>
        </row>
        <row r="83">
          <cell r="C83">
            <v>46518.82</v>
          </cell>
        </row>
        <row r="84">
          <cell r="C84">
            <v>0</v>
          </cell>
        </row>
        <row r="87">
          <cell r="C87">
            <v>10535.79</v>
          </cell>
        </row>
        <row r="89">
          <cell r="C89">
            <v>890.31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D019-8DD5-4B3F-82F8-96699F2F0651}">
  <sheetPr>
    <tabColor rgb="FF92D050"/>
  </sheetPr>
  <dimension ref="A1:R97"/>
  <sheetViews>
    <sheetView tabSelected="1" zoomScaleNormal="100" workbookViewId="0">
      <selection activeCell="P5" sqref="P5"/>
    </sheetView>
  </sheetViews>
  <sheetFormatPr defaultRowHeight="15" x14ac:dyDescent="0.25"/>
  <cols>
    <col min="1" max="1" width="14.85546875" style="2" customWidth="1"/>
    <col min="2" max="2" width="12.85546875" style="2" bestFit="1" customWidth="1"/>
    <col min="3" max="3" width="18.140625" style="2" customWidth="1"/>
    <col min="4" max="4" width="26.7109375" style="2" customWidth="1"/>
    <col min="5" max="6" width="9.140625" style="2"/>
    <col min="7" max="7" width="10.5703125" style="2" customWidth="1"/>
    <col min="8" max="8" width="10.140625" style="2" customWidth="1"/>
    <col min="9" max="9" width="10.42578125" style="2" customWidth="1"/>
    <col min="10" max="10" width="20.85546875" style="2" customWidth="1"/>
    <col min="11" max="11" width="13" style="2" customWidth="1"/>
    <col min="12" max="13" width="9.28515625" style="2" bestFit="1" customWidth="1"/>
    <col min="14" max="14" width="10.85546875" style="2" customWidth="1"/>
    <col min="15" max="16384" width="9.140625" style="2"/>
  </cols>
  <sheetData>
    <row r="1" spans="1:16" x14ac:dyDescent="0.25">
      <c r="A1" s="1" t="s">
        <v>0</v>
      </c>
    </row>
    <row r="2" spans="1:16" x14ac:dyDescent="0.25">
      <c r="C2" s="3"/>
      <c r="D2" s="3"/>
      <c r="E2" s="3"/>
      <c r="N2" s="4" t="s">
        <v>1</v>
      </c>
      <c r="O2" s="5" t="s">
        <v>2</v>
      </c>
      <c r="P2" s="2" t="s">
        <v>3</v>
      </c>
    </row>
    <row r="3" spans="1:16" ht="15.75" thickBot="1" x14ac:dyDescent="0.3">
      <c r="B3" s="6">
        <f>(((A14/B6+B10)*B8)+B12)/12</f>
        <v>2647.5793646992429</v>
      </c>
      <c r="C3" s="7" t="s">
        <v>4</v>
      </c>
      <c r="D3" s="8" t="s">
        <v>5</v>
      </c>
      <c r="E3" s="9"/>
      <c r="F3" s="9"/>
      <c r="G3" s="9"/>
      <c r="H3" s="58" t="s">
        <v>6</v>
      </c>
      <c r="K3" s="10" t="s">
        <v>7</v>
      </c>
      <c r="L3" s="11">
        <f>B3/B8</f>
        <v>6.5035110899023403</v>
      </c>
      <c r="N3" s="12">
        <f>L3*B8</f>
        <v>2647.5793646992429</v>
      </c>
      <c r="O3" s="13">
        <f>N3/4</f>
        <v>661.89484117481072</v>
      </c>
      <c r="P3" s="14">
        <f>O3/40-0.02</f>
        <v>16.527371029370268</v>
      </c>
    </row>
    <row r="4" spans="1:16" x14ac:dyDescent="0.25">
      <c r="B4" s="10" t="s">
        <v>8</v>
      </c>
      <c r="C4" s="7"/>
      <c r="D4" s="15">
        <v>12</v>
      </c>
      <c r="E4" s="15"/>
      <c r="F4" s="15"/>
      <c r="G4" s="15"/>
      <c r="H4" s="58"/>
      <c r="K4" s="10" t="s">
        <v>9</v>
      </c>
      <c r="L4" s="16">
        <f>L3*1.21</f>
        <v>7.8692484187818312</v>
      </c>
      <c r="N4" s="12">
        <f>L4*B8</f>
        <v>3203.5710312860838</v>
      </c>
      <c r="O4" s="13">
        <f>O3*1.21</f>
        <v>800.89275782152095</v>
      </c>
      <c r="P4" s="14">
        <f>P3*1.21</f>
        <v>19.998118945538025</v>
      </c>
    </row>
    <row r="5" spans="1:16" x14ac:dyDescent="0.25">
      <c r="C5" s="3"/>
      <c r="D5" s="3"/>
      <c r="E5" s="3"/>
      <c r="K5" s="14"/>
    </row>
    <row r="6" spans="1:16" x14ac:dyDescent="0.25">
      <c r="B6" s="17">
        <v>440</v>
      </c>
      <c r="C6" s="2" t="s">
        <v>10</v>
      </c>
      <c r="D6" s="18" t="s">
        <v>11</v>
      </c>
    </row>
    <row r="7" spans="1:16" ht="4.5" customHeight="1" x14ac:dyDescent="0.25">
      <c r="B7" s="19"/>
      <c r="D7" s="18"/>
    </row>
    <row r="8" spans="1:16" x14ac:dyDescent="0.25">
      <c r="A8" s="20">
        <f>B8/B6</f>
        <v>0.92522727272727279</v>
      </c>
      <c r="B8" s="17">
        <f>440-14.9-5.8-12.2</f>
        <v>407.1</v>
      </c>
      <c r="C8" s="2" t="s">
        <v>12</v>
      </c>
      <c r="D8" s="21" t="s">
        <v>13</v>
      </c>
      <c r="E8" s="22"/>
      <c r="L8" s="14"/>
    </row>
    <row r="9" spans="1:16" ht="5.25" customHeight="1" x14ac:dyDescent="0.25">
      <c r="B9" s="23"/>
      <c r="D9" s="18"/>
    </row>
    <row r="10" spans="1:16" x14ac:dyDescent="0.25">
      <c r="B10" s="24">
        <f>A47</f>
        <v>36.540875272727277</v>
      </c>
      <c r="C10" s="2" t="s">
        <v>14</v>
      </c>
      <c r="D10" s="21" t="s">
        <v>15</v>
      </c>
    </row>
    <row r="11" spans="1:16" customFormat="1" ht="7.5" customHeight="1" x14ac:dyDescent="0.25">
      <c r="C11" s="25"/>
    </row>
    <row r="12" spans="1:16" customFormat="1" ht="32.25" customHeight="1" x14ac:dyDescent="0.25">
      <c r="B12" s="26">
        <v>28</v>
      </c>
      <c r="C12" s="27" t="s">
        <v>16</v>
      </c>
      <c r="D12" s="28" t="s">
        <v>17</v>
      </c>
    </row>
    <row r="13" spans="1:16" ht="6.75" customHeight="1" x14ac:dyDescent="0.25">
      <c r="C13" s="22"/>
    </row>
    <row r="14" spans="1:16" x14ac:dyDescent="0.25">
      <c r="A14" s="29">
        <f>B23+B28+B30+B32+B34+B35+B36+B37/B43</f>
        <v>18230.2906</v>
      </c>
      <c r="B14" s="2" t="s">
        <v>18</v>
      </c>
      <c r="C14" s="2" t="s">
        <v>19</v>
      </c>
    </row>
    <row r="15" spans="1:16" x14ac:dyDescent="0.25">
      <c r="A15"/>
    </row>
    <row r="16" spans="1:16" x14ac:dyDescent="0.25">
      <c r="A16"/>
      <c r="D16" s="30" t="s">
        <v>20</v>
      </c>
    </row>
    <row r="17" spans="1:18" x14ac:dyDescent="0.25">
      <c r="A17"/>
      <c r="D17" s="18"/>
    </row>
    <row r="18" spans="1:18" x14ac:dyDescent="0.25">
      <c r="A18"/>
      <c r="D18" s="31" t="s">
        <v>21</v>
      </c>
    </row>
    <row r="19" spans="1:18" x14ac:dyDescent="0.25">
      <c r="A19"/>
      <c r="D19" s="32"/>
    </row>
    <row r="20" spans="1:18" x14ac:dyDescent="0.25">
      <c r="A20"/>
      <c r="D20" s="33" t="s">
        <v>22</v>
      </c>
    </row>
    <row r="21" spans="1:18" x14ac:dyDescent="0.25">
      <c r="A21"/>
    </row>
    <row r="22" spans="1:18" x14ac:dyDescent="0.25">
      <c r="A22"/>
    </row>
    <row r="23" spans="1:18" ht="15" customHeight="1" x14ac:dyDescent="0.25">
      <c r="A23"/>
      <c r="B23" s="24">
        <f>C73</f>
        <v>9359.8250000000007</v>
      </c>
      <c r="C23" s="2" t="s">
        <v>23</v>
      </c>
      <c r="D23" s="57" t="s">
        <v>24</v>
      </c>
      <c r="E23" s="57"/>
      <c r="F23" s="57"/>
      <c r="G23" s="57"/>
      <c r="H23" s="57"/>
      <c r="I23" s="57"/>
      <c r="J23" s="57"/>
      <c r="K23" s="57"/>
      <c r="L23" s="57"/>
      <c r="M23" s="57"/>
      <c r="N23" s="57"/>
      <c r="O23" s="57"/>
      <c r="P23" s="57"/>
      <c r="Q23" s="57"/>
      <c r="R23" s="57"/>
    </row>
    <row r="24" spans="1:18" ht="15" customHeight="1" x14ac:dyDescent="0.25">
      <c r="A24"/>
      <c r="B24" s="24"/>
      <c r="D24" s="57" t="s">
        <v>25</v>
      </c>
      <c r="E24" s="57"/>
      <c r="F24" s="57"/>
      <c r="G24" s="57"/>
      <c r="H24" s="57"/>
      <c r="I24" s="57"/>
      <c r="J24" s="57"/>
      <c r="K24" s="57"/>
      <c r="L24" s="57"/>
      <c r="M24" s="57"/>
      <c r="N24" s="57"/>
      <c r="O24" s="57"/>
      <c r="P24" s="57"/>
      <c r="Q24" s="57"/>
      <c r="R24" s="57"/>
    </row>
    <row r="25" spans="1:18" ht="15" customHeight="1" x14ac:dyDescent="0.25">
      <c r="A25" s="34"/>
      <c r="B25" s="24"/>
      <c r="D25" s="57" t="s">
        <v>26</v>
      </c>
      <c r="E25" s="57"/>
      <c r="F25" s="57"/>
      <c r="G25" s="57"/>
      <c r="H25" s="57"/>
      <c r="I25" s="57"/>
      <c r="J25" s="57"/>
      <c r="K25" s="57"/>
      <c r="L25" s="57"/>
      <c r="M25" s="57"/>
      <c r="N25" s="57"/>
      <c r="O25" s="57"/>
      <c r="P25" s="57"/>
      <c r="Q25" s="57"/>
      <c r="R25" s="57"/>
    </row>
    <row r="26" spans="1:18" ht="15" customHeight="1" x14ac:dyDescent="0.25">
      <c r="A26" s="34" t="s">
        <v>23</v>
      </c>
      <c r="B26" s="24"/>
      <c r="D26" s="57" t="s">
        <v>27</v>
      </c>
      <c r="E26" s="57"/>
      <c r="F26" s="57"/>
      <c r="G26" s="57"/>
      <c r="H26" s="57"/>
      <c r="I26" s="57"/>
      <c r="J26" s="57"/>
      <c r="K26" s="57"/>
      <c r="L26" s="57"/>
      <c r="M26" s="57"/>
      <c r="N26" s="57"/>
      <c r="O26" s="57"/>
      <c r="P26" s="57"/>
      <c r="Q26" s="57"/>
      <c r="R26" s="57"/>
    </row>
    <row r="27" spans="1:18" ht="15" customHeight="1" x14ac:dyDescent="0.25">
      <c r="A27"/>
      <c r="B27" s="23"/>
      <c r="D27" s="57" t="s">
        <v>28</v>
      </c>
      <c r="E27" s="57"/>
      <c r="F27" s="57"/>
      <c r="G27" s="57"/>
      <c r="H27" s="57"/>
      <c r="I27" s="57"/>
      <c r="J27" s="57"/>
      <c r="K27" s="57"/>
      <c r="L27" s="57"/>
      <c r="M27" s="57"/>
      <c r="N27" s="57"/>
      <c r="O27" s="57"/>
      <c r="P27" s="57"/>
      <c r="Q27" s="57"/>
      <c r="R27" s="57"/>
    </row>
    <row r="28" spans="1:18" x14ac:dyDescent="0.25">
      <c r="A28"/>
      <c r="B28" s="24">
        <f>C76</f>
        <v>3454.6655999999998</v>
      </c>
      <c r="C28" s="2" t="s">
        <v>29</v>
      </c>
      <c r="D28" s="57" t="s">
        <v>30</v>
      </c>
      <c r="E28" s="57"/>
      <c r="F28" s="57"/>
      <c r="G28" s="57"/>
      <c r="H28" s="57"/>
      <c r="I28" s="57"/>
      <c r="J28" s="57"/>
      <c r="K28" s="57"/>
      <c r="L28" s="57"/>
      <c r="M28" s="57"/>
      <c r="N28" s="57"/>
      <c r="O28" s="57"/>
      <c r="P28" s="57"/>
      <c r="Q28" s="57"/>
      <c r="R28" s="57"/>
    </row>
    <row r="29" spans="1:18" x14ac:dyDescent="0.25">
      <c r="A29"/>
      <c r="B29" s="23"/>
      <c r="D29" t="s">
        <v>31</v>
      </c>
      <c r="E29"/>
      <c r="F29"/>
      <c r="G29"/>
      <c r="H29"/>
      <c r="I29"/>
      <c r="J29"/>
      <c r="K29"/>
      <c r="L29"/>
      <c r="M29"/>
      <c r="N29"/>
      <c r="O29"/>
      <c r="P29"/>
      <c r="Q29"/>
      <c r="R29"/>
    </row>
    <row r="30" spans="1:18" x14ac:dyDescent="0.25">
      <c r="B30" s="24">
        <f>C97</f>
        <v>3402.7</v>
      </c>
      <c r="C30" s="2" t="s">
        <v>32</v>
      </c>
      <c r="D30" s="57" t="s">
        <v>33</v>
      </c>
      <c r="E30" s="57"/>
      <c r="F30" s="57"/>
      <c r="G30" s="57"/>
      <c r="H30" s="57"/>
      <c r="I30" s="57"/>
      <c r="J30" s="57"/>
      <c r="K30" s="57"/>
      <c r="L30" s="57"/>
      <c r="M30" s="57"/>
      <c r="N30" s="57"/>
      <c r="O30" s="57"/>
      <c r="P30" s="57"/>
      <c r="Q30" s="57"/>
      <c r="R30" s="57"/>
    </row>
    <row r="31" spans="1:18" x14ac:dyDescent="0.25">
      <c r="B31" s="23"/>
      <c r="D31" t="s">
        <v>34</v>
      </c>
      <c r="E31"/>
      <c r="F31"/>
      <c r="G31"/>
      <c r="H31"/>
      <c r="I31"/>
      <c r="J31"/>
      <c r="K31"/>
      <c r="L31"/>
      <c r="M31"/>
      <c r="N31"/>
      <c r="O31"/>
      <c r="P31"/>
      <c r="Q31"/>
      <c r="R31"/>
    </row>
    <row r="32" spans="1:18" x14ac:dyDescent="0.25">
      <c r="B32" s="24">
        <f>3000*0.5</f>
        <v>1500</v>
      </c>
      <c r="C32" s="2" t="s">
        <v>35</v>
      </c>
      <c r="D32" t="s">
        <v>36</v>
      </c>
      <c r="E32"/>
      <c r="F32"/>
      <c r="G32"/>
      <c r="H32"/>
      <c r="I32"/>
      <c r="J32"/>
      <c r="K32"/>
      <c r="L32"/>
      <c r="M32"/>
      <c r="N32"/>
      <c r="O32"/>
      <c r="P32"/>
      <c r="Q32"/>
      <c r="R32"/>
    </row>
    <row r="33" spans="1:18" x14ac:dyDescent="0.25">
      <c r="B33" s="23"/>
      <c r="D33" t="s">
        <v>37</v>
      </c>
      <c r="E33"/>
      <c r="F33"/>
      <c r="G33"/>
      <c r="H33"/>
      <c r="I33"/>
      <c r="J33"/>
      <c r="K33"/>
      <c r="L33"/>
      <c r="M33"/>
      <c r="N33"/>
      <c r="O33"/>
      <c r="P33"/>
      <c r="Q33"/>
      <c r="R33"/>
    </row>
    <row r="34" spans="1:18" x14ac:dyDescent="0.25">
      <c r="B34" s="24">
        <f>C79</f>
        <v>57.1</v>
      </c>
      <c r="C34" s="2" t="s">
        <v>38</v>
      </c>
      <c r="D34" t="s">
        <v>39</v>
      </c>
      <c r="E34"/>
      <c r="F34"/>
      <c r="G34"/>
      <c r="H34"/>
      <c r="I34"/>
      <c r="J34"/>
      <c r="K34"/>
      <c r="L34"/>
      <c r="M34"/>
      <c r="N34"/>
      <c r="O34"/>
      <c r="P34"/>
      <c r="Q34"/>
      <c r="R34"/>
    </row>
    <row r="35" spans="1:18" ht="30" x14ac:dyDescent="0.25">
      <c r="B35" s="24">
        <f>C82</f>
        <v>456</v>
      </c>
      <c r="C35" s="27" t="s">
        <v>40</v>
      </c>
      <c r="D35" t="s">
        <v>41</v>
      </c>
      <c r="E35"/>
      <c r="F35"/>
      <c r="G35"/>
      <c r="H35"/>
      <c r="I35"/>
      <c r="J35"/>
      <c r="K35"/>
      <c r="L35"/>
      <c r="M35"/>
      <c r="N35"/>
      <c r="O35"/>
      <c r="P35"/>
      <c r="Q35"/>
      <c r="R35"/>
    </row>
    <row r="36" spans="1:18" x14ac:dyDescent="0.25">
      <c r="B36" s="29"/>
      <c r="C36" t="s">
        <v>42</v>
      </c>
      <c r="D36" t="s">
        <v>43</v>
      </c>
      <c r="E36"/>
      <c r="F36"/>
      <c r="G36"/>
      <c r="H36"/>
      <c r="I36"/>
      <c r="J36"/>
      <c r="K36"/>
      <c r="L36"/>
      <c r="M36"/>
      <c r="N36"/>
      <c r="O36"/>
      <c r="P36"/>
      <c r="Q36"/>
      <c r="R36"/>
    </row>
    <row r="37" spans="1:18" x14ac:dyDescent="0.25">
      <c r="B37" s="29">
        <v>0</v>
      </c>
      <c r="C37" t="s">
        <v>44</v>
      </c>
      <c r="D37" s="57" t="s">
        <v>45</v>
      </c>
      <c r="E37" s="57"/>
      <c r="F37" s="57"/>
      <c r="G37" s="57"/>
      <c r="H37" s="57"/>
      <c r="I37" s="57"/>
      <c r="J37" s="57"/>
      <c r="K37" s="57"/>
      <c r="L37" s="57"/>
      <c r="M37" s="57"/>
      <c r="N37" s="57"/>
      <c r="O37" s="57"/>
      <c r="P37" s="57"/>
      <c r="Q37" s="57"/>
      <c r="R37" s="57"/>
    </row>
    <row r="38" spans="1:18" x14ac:dyDescent="0.25">
      <c r="B38" s="29"/>
      <c r="C38"/>
      <c r="D38" s="57" t="s">
        <v>46</v>
      </c>
      <c r="E38" s="57"/>
      <c r="F38" s="57"/>
      <c r="G38" s="57"/>
      <c r="H38" s="57"/>
      <c r="I38" s="57"/>
      <c r="J38" s="57"/>
      <c r="K38" s="57"/>
      <c r="L38" s="57"/>
      <c r="M38" s="57"/>
      <c r="N38" s="57"/>
      <c r="O38" s="57"/>
      <c r="P38" s="57"/>
      <c r="Q38" s="57"/>
      <c r="R38" s="57"/>
    </row>
    <row r="39" spans="1:18" x14ac:dyDescent="0.25">
      <c r="B39" s="29"/>
      <c r="C39"/>
      <c r="D39" s="57" t="s">
        <v>47</v>
      </c>
      <c r="E39" s="57"/>
      <c r="F39" s="57"/>
      <c r="G39" s="57"/>
      <c r="H39" s="57"/>
      <c r="I39" s="57"/>
      <c r="J39" s="57"/>
      <c r="K39" s="57"/>
      <c r="L39" s="57"/>
      <c r="M39" s="57"/>
      <c r="N39" s="57"/>
      <c r="O39" s="57"/>
      <c r="P39" s="57"/>
      <c r="Q39" s="57"/>
      <c r="R39" s="57"/>
    </row>
    <row r="40" spans="1:18" x14ac:dyDescent="0.25">
      <c r="B40" s="29"/>
      <c r="C40"/>
      <c r="D40" s="57" t="s">
        <v>48</v>
      </c>
      <c r="E40" s="57"/>
      <c r="F40" s="57"/>
      <c r="G40" s="57"/>
      <c r="H40" s="57"/>
      <c r="I40" s="57"/>
      <c r="J40" s="57"/>
      <c r="K40" s="57"/>
      <c r="L40" s="57"/>
      <c r="M40" s="57"/>
      <c r="N40" s="57"/>
      <c r="O40" s="57"/>
      <c r="P40" s="57"/>
      <c r="Q40" s="57"/>
      <c r="R40" s="57"/>
    </row>
    <row r="41" spans="1:18" x14ac:dyDescent="0.25">
      <c r="B41" s="29"/>
      <c r="C41"/>
      <c r="D41" s="57" t="s">
        <v>49</v>
      </c>
      <c r="E41" s="57"/>
      <c r="F41" s="57"/>
      <c r="G41" s="57"/>
      <c r="H41" s="57"/>
      <c r="I41" s="57"/>
      <c r="J41" s="57"/>
      <c r="K41" s="57"/>
      <c r="L41" s="57"/>
      <c r="M41" s="57"/>
      <c r="N41" s="57"/>
      <c r="O41" s="57"/>
      <c r="P41" s="57"/>
      <c r="Q41" s="57"/>
      <c r="R41" s="57"/>
    </row>
    <row r="42" spans="1:18" x14ac:dyDescent="0.25">
      <c r="B42" s="29"/>
      <c r="C42"/>
      <c r="D42" s="57" t="s">
        <v>50</v>
      </c>
      <c r="E42" s="57"/>
      <c r="F42" s="57"/>
      <c r="G42" s="57"/>
      <c r="H42" s="57"/>
      <c r="I42" s="57"/>
      <c r="J42" s="57"/>
      <c r="K42" s="57"/>
      <c r="L42" s="57"/>
      <c r="M42" s="57"/>
      <c r="N42" s="57"/>
      <c r="O42" s="57"/>
      <c r="P42" s="57"/>
      <c r="Q42" s="57"/>
      <c r="R42" s="57"/>
    </row>
    <row r="43" spans="1:18" x14ac:dyDescent="0.25">
      <c r="B43" s="29">
        <v>1</v>
      </c>
      <c r="C43" t="s">
        <v>51</v>
      </c>
      <c r="D43" s="57" t="s">
        <v>52</v>
      </c>
      <c r="E43" s="57"/>
      <c r="F43" s="57"/>
      <c r="G43" s="57"/>
      <c r="H43" s="57"/>
      <c r="I43" s="57"/>
      <c r="J43" s="57"/>
      <c r="K43" s="57"/>
      <c r="L43" s="57"/>
      <c r="M43" s="57"/>
      <c r="N43" s="57"/>
      <c r="O43" s="57"/>
      <c r="P43" s="57"/>
      <c r="Q43" s="57"/>
      <c r="R43" s="57"/>
    </row>
    <row r="44" spans="1:18" x14ac:dyDescent="0.25">
      <c r="B44" s="29"/>
      <c r="C44"/>
      <c r="D44" s="35" t="s">
        <v>53</v>
      </c>
      <c r="E44" s="35"/>
      <c r="F44" s="35"/>
      <c r="G44" s="35"/>
      <c r="H44" s="35"/>
      <c r="I44" s="35"/>
      <c r="J44" s="35"/>
      <c r="K44" s="35"/>
      <c r="L44" s="35"/>
      <c r="M44" s="35"/>
      <c r="N44" s="35"/>
      <c r="O44" s="35"/>
      <c r="P44" s="35"/>
      <c r="Q44" s="35"/>
      <c r="R44" s="35"/>
    </row>
    <row r="47" spans="1:18" ht="30" customHeight="1" x14ac:dyDescent="0.25">
      <c r="A47" s="36">
        <f>B53*B55/B57</f>
        <v>36.540875272727277</v>
      </c>
      <c r="B47" s="2" t="s">
        <v>14</v>
      </c>
      <c r="C47" s="59" t="s">
        <v>54</v>
      </c>
      <c r="D47" s="59"/>
      <c r="E47" s="59"/>
      <c r="F47" s="59"/>
      <c r="G47" s="59"/>
      <c r="H47" s="59"/>
      <c r="I47" s="59"/>
      <c r="J47" s="59"/>
      <c r="K47" s="59"/>
      <c r="L47" s="59"/>
      <c r="M47" s="59"/>
      <c r="N47" s="59"/>
      <c r="O47" s="59"/>
      <c r="P47" s="59"/>
      <c r="Q47" s="59"/>
    </row>
    <row r="49" spans="2:17" x14ac:dyDescent="0.25">
      <c r="E49" s="2" t="s">
        <v>55</v>
      </c>
    </row>
    <row r="51" spans="2:17" x14ac:dyDescent="0.25">
      <c r="E51" s="2" t="s">
        <v>56</v>
      </c>
    </row>
    <row r="53" spans="2:17" ht="46.5" customHeight="1" x14ac:dyDescent="0.25">
      <c r="B53" s="24">
        <f>C92</f>
        <v>16077.985120000001</v>
      </c>
      <c r="C53" s="2" t="s">
        <v>57</v>
      </c>
      <c r="D53" s="59" t="s">
        <v>58</v>
      </c>
      <c r="E53" s="59"/>
      <c r="F53" s="59"/>
      <c r="G53" s="59"/>
      <c r="H53" s="59"/>
      <c r="I53" s="59"/>
      <c r="J53" s="59"/>
      <c r="K53" s="59"/>
      <c r="L53" s="59"/>
      <c r="M53" s="59"/>
      <c r="N53" s="59"/>
      <c r="O53" s="59"/>
      <c r="P53" s="59"/>
      <c r="Q53" s="59"/>
    </row>
    <row r="54" spans="2:17" s="3" customFormat="1" ht="7.5" customHeight="1" x14ac:dyDescent="0.25">
      <c r="D54" s="37"/>
      <c r="E54" s="37"/>
      <c r="F54" s="37"/>
      <c r="G54" s="37"/>
      <c r="H54" s="37"/>
      <c r="I54" s="37"/>
      <c r="J54" s="37"/>
      <c r="K54" s="37"/>
      <c r="L54" s="37"/>
      <c r="M54" s="37"/>
      <c r="N54" s="37"/>
      <c r="O54" s="37"/>
      <c r="P54" s="37"/>
      <c r="Q54" s="37"/>
    </row>
    <row r="55" spans="2:17" ht="32.25" customHeight="1" x14ac:dyDescent="0.25">
      <c r="B55" s="38">
        <v>1</v>
      </c>
      <c r="C55" s="2" t="s">
        <v>59</v>
      </c>
      <c r="D55" s="59" t="s">
        <v>60</v>
      </c>
      <c r="E55" s="59"/>
      <c r="F55" s="59"/>
      <c r="G55" s="59"/>
      <c r="H55" s="59"/>
      <c r="I55" s="59"/>
      <c r="J55" s="59"/>
      <c r="K55" s="59"/>
      <c r="L55" s="59"/>
      <c r="M55" s="59"/>
      <c r="N55" s="59"/>
      <c r="O55" s="59"/>
      <c r="P55" s="59"/>
      <c r="Q55" s="59"/>
    </row>
    <row r="56" spans="2:17" ht="6" customHeight="1" x14ac:dyDescent="0.25"/>
    <row r="57" spans="2:17" x14ac:dyDescent="0.25">
      <c r="B57" s="24">
        <f>B6</f>
        <v>440</v>
      </c>
      <c r="C57" s="2" t="s">
        <v>61</v>
      </c>
      <c r="D57" s="2" t="s">
        <v>62</v>
      </c>
    </row>
    <row r="60" spans="2:17" x14ac:dyDescent="0.25">
      <c r="C60" s="39"/>
      <c r="D60" s="39"/>
      <c r="E60" s="39"/>
      <c r="F60" s="39"/>
    </row>
    <row r="61" spans="2:17" ht="27.75" customHeight="1" x14ac:dyDescent="0.25">
      <c r="B61" s="40" t="s">
        <v>63</v>
      </c>
    </row>
    <row r="62" spans="2:17" x14ac:dyDescent="0.25">
      <c r="B62" s="41">
        <v>2222</v>
      </c>
      <c r="C62" s="23">
        <f>[1]Tame_2017_2018!C60*0.05</f>
        <v>434.58400000000006</v>
      </c>
      <c r="D62" s="42" t="s">
        <v>64</v>
      </c>
    </row>
    <row r="63" spans="2:17" x14ac:dyDescent="0.25">
      <c r="B63" s="41">
        <v>2223</v>
      </c>
      <c r="C63" s="23">
        <f>[1]Tame_2017_2018!C61*0.1</f>
        <v>1616.3720000000003</v>
      </c>
      <c r="D63" s="41" t="s">
        <v>65</v>
      </c>
    </row>
    <row r="64" spans="2:17" x14ac:dyDescent="0.25">
      <c r="B64" s="41">
        <v>2224</v>
      </c>
      <c r="C64" s="23">
        <f>[1]Tame_2017_2018!C62*0.1</f>
        <v>110.952</v>
      </c>
      <c r="D64" s="42" t="s">
        <v>66</v>
      </c>
      <c r="F64" s="43"/>
    </row>
    <row r="65" spans="1:9" x14ac:dyDescent="0.25">
      <c r="B65" s="41">
        <v>2239</v>
      </c>
      <c r="C65" s="23">
        <f>[1]Tame_2017_2018!C66*0.1</f>
        <v>398.63400000000001</v>
      </c>
      <c r="D65" s="44" t="s">
        <v>67</v>
      </c>
    </row>
    <row r="66" spans="1:9" x14ac:dyDescent="0.25">
      <c r="A66" s="45"/>
      <c r="B66" s="46">
        <v>2241</v>
      </c>
      <c r="C66" s="47"/>
      <c r="D66" s="45" t="s">
        <v>68</v>
      </c>
      <c r="E66" s="45"/>
      <c r="F66" s="45"/>
    </row>
    <row r="67" spans="1:9" ht="29.25" customHeight="1" x14ac:dyDescent="0.25">
      <c r="B67" s="41">
        <v>2243</v>
      </c>
      <c r="C67" s="23">
        <f>[1]Tame_2017_2018!C69*0.1</f>
        <v>301.04500000000002</v>
      </c>
      <c r="D67" s="60" t="s">
        <v>69</v>
      </c>
      <c r="E67" s="60"/>
      <c r="F67" s="60"/>
      <c r="G67" s="60"/>
    </row>
    <row r="68" spans="1:9" x14ac:dyDescent="0.25">
      <c r="B68" s="41">
        <v>2244</v>
      </c>
      <c r="C68" s="23">
        <f>[1]Tame_2017_2018!C70*0.1</f>
        <v>397.00900000000001</v>
      </c>
      <c r="D68" s="42" t="s">
        <v>70</v>
      </c>
      <c r="F68" s="43"/>
    </row>
    <row r="69" spans="1:9" x14ac:dyDescent="0.25">
      <c r="B69" s="41">
        <v>2249</v>
      </c>
      <c r="C69" s="23">
        <f>[1]Tame_2017_2018!C72*0.1</f>
        <v>351.64800000000002</v>
      </c>
      <c r="D69" s="42" t="s">
        <v>71</v>
      </c>
      <c r="F69" s="43"/>
    </row>
    <row r="70" spans="1:9" x14ac:dyDescent="0.25">
      <c r="B70" s="41">
        <v>2264</v>
      </c>
      <c r="C70" s="23">
        <f>[1]Tame_2017_2018!C75*0.1</f>
        <v>44.120000000000005</v>
      </c>
      <c r="D70" s="42" t="s">
        <v>72</v>
      </c>
      <c r="F70" s="43"/>
    </row>
    <row r="71" spans="1:9" x14ac:dyDescent="0.25">
      <c r="B71" s="41">
        <v>2321</v>
      </c>
      <c r="C71" s="23">
        <f>[1]Tame_2017_2018!C83*0.1</f>
        <v>4651.8820000000005</v>
      </c>
      <c r="D71" s="44" t="s">
        <v>73</v>
      </c>
    </row>
    <row r="72" spans="1:9" ht="15.75" customHeight="1" x14ac:dyDescent="0.25">
      <c r="B72" s="41">
        <v>2350</v>
      </c>
      <c r="C72" s="23">
        <f>[1]Tame_2017_2018!C87*0.1</f>
        <v>1053.5790000000002</v>
      </c>
      <c r="D72" s="44" t="s">
        <v>74</v>
      </c>
    </row>
    <row r="73" spans="1:9" x14ac:dyDescent="0.25">
      <c r="A73" s="48" t="s">
        <v>75</v>
      </c>
      <c r="B73" s="48"/>
      <c r="C73" s="49">
        <f>SUM(C62:C72)</f>
        <v>9359.8250000000007</v>
      </c>
      <c r="D73" s="61"/>
      <c r="E73" s="61"/>
      <c r="F73" s="61"/>
      <c r="G73" s="61"/>
      <c r="H73" s="23"/>
      <c r="I73" s="23"/>
    </row>
    <row r="74" spans="1:9" x14ac:dyDescent="0.25">
      <c r="C74" s="44"/>
      <c r="D74" s="61"/>
      <c r="E74" s="61"/>
      <c r="F74" s="61"/>
      <c r="G74" s="61"/>
      <c r="H74" s="23"/>
      <c r="I74" s="23"/>
    </row>
    <row r="75" spans="1:9" x14ac:dyDescent="0.25">
      <c r="C75" s="50">
        <f>232*12*1.2409</f>
        <v>3454.6655999999998</v>
      </c>
      <c r="D75" s="42" t="s">
        <v>76</v>
      </c>
      <c r="E75" s="44"/>
      <c r="F75" s="44"/>
      <c r="G75" s="44"/>
      <c r="H75" s="23"/>
      <c r="I75" s="23"/>
    </row>
    <row r="76" spans="1:9" x14ac:dyDescent="0.25">
      <c r="A76" s="48" t="s">
        <v>77</v>
      </c>
      <c r="B76" s="48"/>
      <c r="C76" s="49">
        <f>SUM(C75:C75)</f>
        <v>3454.6655999999998</v>
      </c>
      <c r="D76" s="42"/>
      <c r="E76" s="44"/>
      <c r="F76" s="44"/>
      <c r="G76" s="44"/>
      <c r="H76" s="23"/>
      <c r="I76" s="23"/>
    </row>
    <row r="77" spans="1:9" x14ac:dyDescent="0.25">
      <c r="C77" s="44"/>
      <c r="D77" s="42"/>
      <c r="E77" s="44"/>
      <c r="F77" s="44"/>
      <c r="G77" s="44"/>
      <c r="H77" s="23"/>
      <c r="I77" s="23"/>
    </row>
    <row r="78" spans="1:9" x14ac:dyDescent="0.25">
      <c r="B78" s="41">
        <v>2247</v>
      </c>
      <c r="C78" s="50">
        <f>[1]Tame_2017_2018!C71*0.1</f>
        <v>57.1</v>
      </c>
      <c r="D78" s="42" t="s">
        <v>78</v>
      </c>
      <c r="F78" s="43"/>
      <c r="H78" s="23"/>
      <c r="I78" s="23">
        <v>470</v>
      </c>
    </row>
    <row r="79" spans="1:9" x14ac:dyDescent="0.25">
      <c r="A79" s="48" t="s">
        <v>79</v>
      </c>
      <c r="B79" s="51"/>
      <c r="C79" s="49">
        <f>C78</f>
        <v>57.1</v>
      </c>
      <c r="D79" s="61"/>
      <c r="E79" s="61"/>
      <c r="F79" s="61"/>
      <c r="G79" s="61"/>
      <c r="H79" s="23"/>
      <c r="I79" s="23"/>
    </row>
    <row r="80" spans="1:9" s="3" customFormat="1" x14ac:dyDescent="0.25">
      <c r="B80" s="52"/>
      <c r="C80" s="53"/>
      <c r="D80" s="54"/>
      <c r="E80" s="54"/>
      <c r="F80" s="54"/>
      <c r="G80" s="54"/>
      <c r="H80" s="55"/>
      <c r="I80" s="55"/>
    </row>
    <row r="81" spans="1:9" x14ac:dyDescent="0.25">
      <c r="B81" s="41">
        <v>2263</v>
      </c>
      <c r="C81" s="50">
        <f>[1]Tame_2017_2018!C74*0.1</f>
        <v>456</v>
      </c>
      <c r="D81" s="44" t="s">
        <v>80</v>
      </c>
      <c r="H81" s="23">
        <v>1140</v>
      </c>
      <c r="I81" s="23">
        <v>3420</v>
      </c>
    </row>
    <row r="82" spans="1:9" x14ac:dyDescent="0.25">
      <c r="A82" s="48" t="s">
        <v>81</v>
      </c>
      <c r="B82" s="51"/>
      <c r="C82" s="49">
        <f>C81</f>
        <v>456</v>
      </c>
      <c r="D82" s="61"/>
      <c r="E82" s="61"/>
      <c r="F82" s="61"/>
      <c r="G82" s="61"/>
      <c r="H82" s="23"/>
      <c r="I82" s="23"/>
    </row>
    <row r="83" spans="1:9" s="3" customFormat="1" x14ac:dyDescent="0.25">
      <c r="B83" s="52"/>
      <c r="C83" s="53"/>
      <c r="D83" s="54"/>
      <c r="E83" s="54"/>
      <c r="F83" s="54"/>
      <c r="G83" s="54"/>
      <c r="H83" s="55"/>
      <c r="I83" s="55"/>
    </row>
    <row r="84" spans="1:9" x14ac:dyDescent="0.25">
      <c r="A84" s="2" t="s">
        <v>82</v>
      </c>
      <c r="B84" s="43"/>
      <c r="C84" s="50">
        <f>(1482)*12*1.2409*0.2</f>
        <v>4413.6331199999995</v>
      </c>
      <c r="D84" s="42" t="s">
        <v>83</v>
      </c>
      <c r="F84" s="43"/>
      <c r="H84" s="23"/>
      <c r="I84" s="23"/>
    </row>
    <row r="85" spans="1:9" x14ac:dyDescent="0.25">
      <c r="B85" s="41">
        <v>2211</v>
      </c>
      <c r="C85" s="2">
        <f>[1]Tame_2017_2018!C57*0.1</f>
        <v>36.623000000000005</v>
      </c>
      <c r="D85" s="2" t="s">
        <v>84</v>
      </c>
      <c r="F85" s="43"/>
      <c r="H85" s="23"/>
      <c r="I85" s="23"/>
    </row>
    <row r="86" spans="1:9" x14ac:dyDescent="0.25">
      <c r="B86" s="41">
        <v>2219</v>
      </c>
      <c r="C86" s="2">
        <f>[1]Tame_2017_2018!C58*0.1</f>
        <v>30.711000000000002</v>
      </c>
      <c r="D86" s="44" t="s">
        <v>85</v>
      </c>
      <c r="H86" s="23"/>
      <c r="I86" s="23"/>
    </row>
    <row r="87" spans="1:9" x14ac:dyDescent="0.25">
      <c r="B87" s="41">
        <v>2234</v>
      </c>
      <c r="C87" s="2">
        <f>[1]Tame_2017_2018!C65*0.1</f>
        <v>172.41200000000001</v>
      </c>
      <c r="D87" s="44" t="s">
        <v>86</v>
      </c>
      <c r="H87" s="23"/>
      <c r="I87" s="23"/>
    </row>
    <row r="88" spans="1:9" x14ac:dyDescent="0.25">
      <c r="B88" s="41">
        <v>2311</v>
      </c>
      <c r="C88" s="2">
        <f>[1]Tame_2017_2018!C80*0.1</f>
        <v>58.055</v>
      </c>
      <c r="D88" s="44" t="s">
        <v>87</v>
      </c>
      <c r="H88" s="23"/>
      <c r="I88" s="23"/>
    </row>
    <row r="89" spans="1:9" x14ac:dyDescent="0.25">
      <c r="B89" s="41">
        <v>2312</v>
      </c>
      <c r="C89" s="2">
        <f>[1]Tame_2017_2018!C81*1</f>
        <v>11277.52</v>
      </c>
      <c r="D89" s="44" t="s">
        <v>88</v>
      </c>
      <c r="H89" s="23"/>
      <c r="I89" s="23"/>
    </row>
    <row r="90" spans="1:9" x14ac:dyDescent="0.25">
      <c r="B90" s="41">
        <v>2322</v>
      </c>
      <c r="C90" s="2">
        <f>[1]Tame_2017_2018!C84*0.1</f>
        <v>0</v>
      </c>
      <c r="D90" s="44" t="s">
        <v>89</v>
      </c>
      <c r="H90" s="23"/>
      <c r="I90" s="23"/>
    </row>
    <row r="91" spans="1:9" x14ac:dyDescent="0.25">
      <c r="B91" s="41">
        <v>2390</v>
      </c>
      <c r="C91" s="2">
        <f>[1]Tame_2017_2018!C89*0.1</f>
        <v>89.031000000000006</v>
      </c>
      <c r="H91" s="23"/>
      <c r="I91" s="23"/>
    </row>
    <row r="92" spans="1:9" x14ac:dyDescent="0.25">
      <c r="A92" s="48" t="s">
        <v>90</v>
      </c>
      <c r="B92" s="48"/>
      <c r="C92" s="49">
        <f>SUM(C84:C91)</f>
        <v>16077.985120000001</v>
      </c>
      <c r="H92" s="23"/>
      <c r="I92" s="23"/>
    </row>
    <row r="93" spans="1:9" x14ac:dyDescent="0.25">
      <c r="H93" s="23"/>
      <c r="I93" s="23"/>
    </row>
    <row r="94" spans="1:9" x14ac:dyDescent="0.25">
      <c r="C94" s="56" t="s">
        <v>91</v>
      </c>
      <c r="H94" s="23"/>
      <c r="I94" s="23"/>
    </row>
    <row r="95" spans="1:9" x14ac:dyDescent="0.25">
      <c r="H95" s="23"/>
      <c r="I95" s="23"/>
    </row>
    <row r="96" spans="1:9" x14ac:dyDescent="0.25">
      <c r="C96" s="2">
        <f>3402.7</f>
        <v>3402.7</v>
      </c>
      <c r="D96" s="2" t="s">
        <v>92</v>
      </c>
      <c r="H96" s="23"/>
      <c r="I96" s="23"/>
    </row>
    <row r="97" spans="3:9" x14ac:dyDescent="0.25">
      <c r="C97" s="4">
        <f>SUM(C95:C96)</f>
        <v>3402.7</v>
      </c>
      <c r="H97" s="23"/>
      <c r="I97" s="23"/>
    </row>
  </sheetData>
  <mergeCells count="23">
    <mergeCell ref="D67:G67"/>
    <mergeCell ref="D73:G73"/>
    <mergeCell ref="D74:G74"/>
    <mergeCell ref="D79:G79"/>
    <mergeCell ref="D82:G82"/>
    <mergeCell ref="D55:Q55"/>
    <mergeCell ref="D28:R28"/>
    <mergeCell ref="D30:R30"/>
    <mergeCell ref="D37:R37"/>
    <mergeCell ref="D38:R38"/>
    <mergeCell ref="D39:R39"/>
    <mergeCell ref="D40:R40"/>
    <mergeCell ref="D41:R41"/>
    <mergeCell ref="D42:R42"/>
    <mergeCell ref="D43:R43"/>
    <mergeCell ref="C47:Q47"/>
    <mergeCell ref="D53:Q53"/>
    <mergeCell ref="D27:R27"/>
    <mergeCell ref="H3:H4"/>
    <mergeCell ref="D23:R23"/>
    <mergeCell ref="D24:R24"/>
    <mergeCell ref="D25:R25"/>
    <mergeCell ref="D26:R26"/>
  </mergeCells>
  <pageMargins left="0.70866141732283472" right="0.70866141732283472" top="0.74803149606299213" bottom="0.74803149606299213" header="0.31496062992125984" footer="0.31496062992125984"/>
  <pageSetup paperSize="9" scale="61" orientation="landscape" r:id="rId1"/>
  <rowBreaks count="1" manualBreakCount="1">
    <brk id="45" max="16" man="1"/>
  </rowBreaks>
  <colBreaks count="1" manualBreakCount="1">
    <brk id="17"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Multihalle</vt:lpstr>
      <vt:lpstr>Multihalle!Print_Area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2018-09-03T07:55:36Z</dcterms:created>
  <dcterms:modified xsi:type="dcterms:W3CDTF">2018-09-04T15:11:19Z</dcterms:modified>
</cp:coreProperties>
</file>