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18.gads\09_SEPTEMBRIS\"/>
    </mc:Choice>
  </mc:AlternateContent>
  <xr:revisionPtr revIDLastSave="0" documentId="10_ncr:8100000_{ADEACB5D-5681-4583-92B2-FD8FF3D1706D}" xr6:coauthVersionLast="34" xr6:coauthVersionMax="34" xr10:uidLastSave="{00000000-0000-0000-0000-000000000000}"/>
  <bookViews>
    <workbookView xWindow="0" yWindow="0" windowWidth="28800" windowHeight="12225" xr2:uid="{433582A5-D0E7-461B-A2DD-77F61D910B90}"/>
  </bookViews>
  <sheets>
    <sheet name="Tame_baseins" sheetId="1" r:id="rId1"/>
  </sheets>
  <externalReferences>
    <externalReference r:id="rId2"/>
    <externalReference r:id="rId3"/>
  </externalReferences>
  <definedNames>
    <definedName name="Apmaksa">[1]Apmaksa!$A:$A</definedName>
    <definedName name="Darijums">[1]Darijums!$A:$A</definedName>
    <definedName name="Firmas">[1]Firma!$A:$A</definedName>
    <definedName name="Parvadataji">[1]Ligumi!$A:$A</definedName>
    <definedName name="Saist_apmers_ar_galvojumu">[1]Ligumi!$A:$A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8" i="1" l="1"/>
  <c r="N48" i="1" s="1"/>
  <c r="K48" i="1"/>
  <c r="F48" i="1"/>
  <c r="N47" i="1"/>
  <c r="M47" i="1"/>
  <c r="K47" i="1"/>
  <c r="F47" i="1"/>
  <c r="N46" i="1"/>
  <c r="M46" i="1"/>
  <c r="K46" i="1"/>
  <c r="F46" i="1"/>
  <c r="M45" i="1"/>
  <c r="K45" i="1"/>
  <c r="F45" i="1"/>
  <c r="D49" i="1" s="1"/>
  <c r="C44" i="1"/>
  <c r="D43" i="1"/>
  <c r="D39" i="1"/>
  <c r="D38" i="1"/>
  <c r="C38" i="1"/>
  <c r="D37" i="1"/>
  <c r="C37" i="1"/>
  <c r="D36" i="1"/>
  <c r="D35" i="1" s="1"/>
  <c r="C36" i="1"/>
  <c r="C35" i="1" s="1"/>
  <c r="D34" i="1"/>
  <c r="C34" i="1"/>
  <c r="D33" i="1"/>
  <c r="C33" i="1"/>
  <c r="D32" i="1"/>
  <c r="D30" i="1" s="1"/>
  <c r="C32" i="1"/>
  <c r="D31" i="1"/>
  <c r="C31" i="1"/>
  <c r="C30" i="1"/>
  <c r="C28" i="1"/>
  <c r="D27" i="1"/>
  <c r="D26" i="1"/>
  <c r="C26" i="1"/>
  <c r="D23" i="1"/>
  <c r="C23" i="1"/>
  <c r="D22" i="1"/>
  <c r="C22" i="1"/>
  <c r="D20" i="1"/>
  <c r="D19" i="1"/>
  <c r="C19" i="1"/>
  <c r="C18" i="1"/>
  <c r="D17" i="1"/>
  <c r="D16" i="1"/>
  <c r="D15" i="1"/>
  <c r="D14" i="1" s="1"/>
  <c r="C14" i="1"/>
  <c r="D10" i="1"/>
  <c r="C10" i="1"/>
  <c r="D9" i="1"/>
  <c r="C8" i="1"/>
  <c r="D8" i="1" s="1"/>
  <c r="D7" i="1"/>
  <c r="C7" i="1"/>
  <c r="D18" i="1" l="1"/>
  <c r="D24" i="1" s="1"/>
  <c r="D41" i="1" s="1"/>
  <c r="C24" i="1"/>
  <c r="C25" i="1" s="1"/>
  <c r="D28" i="1"/>
  <c r="D40" i="1" s="1"/>
  <c r="M42" i="1" l="1"/>
  <c r="M43" i="1" s="1"/>
  <c r="K42" i="1"/>
  <c r="L42" i="1" s="1"/>
  <c r="D42" i="1"/>
  <c r="D50" i="1"/>
  <c r="J48" i="1" l="1"/>
  <c r="J47" i="1"/>
  <c r="J46" i="1"/>
  <c r="J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Sarmīte Mūze</author>
  </authors>
  <commentList>
    <comment ref="D20" authorId="0" shapeId="0" xr:uid="{6816EB4B-FF1B-4ED3-8E60-FE5D6796A6D1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Kacis EUR 1'710</t>
        </r>
      </text>
    </comment>
  </commentList>
</comments>
</file>

<file path=xl/sharedStrings.xml><?xml version="1.0" encoding="utf-8"?>
<sst xmlns="http://schemas.openxmlformats.org/spreadsheetml/2006/main" count="59" uniqueCount="52">
  <si>
    <t>Maksas pakalpojuma izcenojuma aprēķins</t>
  </si>
  <si>
    <t>Kadagas pirmsskolas izglītības iestāde</t>
  </si>
  <si>
    <t>Baseina ieņēmumi</t>
  </si>
  <si>
    <t>Laika posms: ar 2018.gada 1.septembri</t>
  </si>
  <si>
    <t>Ieņēmumu klasifikācijas kods</t>
  </si>
  <si>
    <t>Rādītājs</t>
  </si>
  <si>
    <t>Ādažu mākslas un mūzikas skola, LVL XX.XX.2014.</t>
  </si>
  <si>
    <t>Prognozētie ieņēmumi gadā, EUR</t>
  </si>
  <si>
    <t>Atalgojums no valsts mērķdotācijas</t>
  </si>
  <si>
    <t>Darba devēja soc.apdrošināšanas iemaksas no mērķdotācijas</t>
  </si>
  <si>
    <t>Mācības maksas</t>
  </si>
  <si>
    <t>Kopā ieņēmumi:</t>
  </si>
  <si>
    <t>Izdevumu klasifikācijas kods</t>
  </si>
  <si>
    <t>Izmaksu apjoms noteiktā laikposmā viena maksas pakalpojuma veida nodrošināšanai, EUR</t>
  </si>
  <si>
    <t>Tiešās izmaksas (T izm)</t>
  </si>
  <si>
    <t>Atalgojums no pašvaldības budžeta līdzekļiem</t>
  </si>
  <si>
    <t>Baseina treneris</t>
  </si>
  <si>
    <t xml:space="preserve">Baseina ārsta palīgs </t>
  </si>
  <si>
    <t>Baseina apkopēja</t>
  </si>
  <si>
    <t>Darba devēja soc.apdrošināšanas iemaksas</t>
  </si>
  <si>
    <t>Pakalpojumi, t.sk.:</t>
  </si>
  <si>
    <t xml:space="preserve">    Remontdarbi un telpu uzturēšana</t>
  </si>
  <si>
    <t>Izdevumi baseinu,analīzes</t>
  </si>
  <si>
    <t>Materiāli</t>
  </si>
  <si>
    <t xml:space="preserve">Biroja preces un inventārs </t>
  </si>
  <si>
    <t>Tiešās izmaksas kopā</t>
  </si>
  <si>
    <t>Netiešās izmaksas (Nizm ) (6% (177 kvm) izdevumi no PII Mežavēji izmaksām)</t>
  </si>
  <si>
    <t>Iestādes vadītājs (10%)</t>
  </si>
  <si>
    <t>Komandējumi</t>
  </si>
  <si>
    <t>Pasta, telefona un citi sakaru pakalpojumi</t>
  </si>
  <si>
    <t>Izdevumi par komunālajiem pakalpojumiem</t>
  </si>
  <si>
    <t>Iestādes administratīvie izdevumi un ar iestādes darbības nodrošināšanu saistītie izdevumi</t>
  </si>
  <si>
    <t>Remonta darbi un iestāžu uzturēšanas pakalpojumi</t>
  </si>
  <si>
    <t>Kurināmais un enerģētiskie materiāli</t>
  </si>
  <si>
    <t>Zāles, ķimikālijas labor. preces un to uzturēšana (t.sk.dezinfekcijas līdz.)</t>
  </si>
  <si>
    <t xml:space="preserve">    Kārtējā remonta un iestāžu uzturēšanas materiāli</t>
  </si>
  <si>
    <t>Netiešās izmaksas kopā</t>
  </si>
  <si>
    <t>Kopā tiešās un netiešās izmaksas</t>
  </si>
  <si>
    <t>Pakalpojuma izcenojums</t>
  </si>
  <si>
    <t>40h nedēļā</t>
  </si>
  <si>
    <t>Prognozētais maksimālais maksas apmeklējumu skaits (gadā):</t>
  </si>
  <si>
    <t>1 stundā baseinā ~9 cilvēki</t>
  </si>
  <si>
    <t>Kopējās  izmaksas 1 apmeklējumam (gadā), t.sk.:</t>
  </si>
  <si>
    <t>Cenas izmaiņa no 01.09.2018. (bez PVN):</t>
  </si>
  <si>
    <t>Cenas izmaiņa no 01.09.2018. (ar PVN):</t>
  </si>
  <si>
    <t>Baseina nodarbība bērnudārza audzēkņiem (2026 apmeklējumi gadā) /netiek aplikts ar PVN/</t>
  </si>
  <si>
    <t>Baseina apmeklējums ārpus nodarbībām pieaugušajam (10 apmeklējumi gadā) /bez PVN/</t>
  </si>
  <si>
    <t>Baseina apmeklējums ārpus nodarbībām bērnam (10 apmeklējumi gadā) /bez PVN/</t>
  </si>
  <si>
    <t>Baseina apmeklējums ģimenei ārpus nodarbībām (1 pieaugušais + 2 bērni, 10 apmeklējums gadā) /bez PVN/</t>
  </si>
  <si>
    <t>Prognozētie ieņēmumi gadā (euro)</t>
  </si>
  <si>
    <t>Peļņa/(zaudējumi)</t>
  </si>
  <si>
    <t>Iestādes vadītāja ____________________________Irēna Kuzņecova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</si>
</sst>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  <font>
      <sz val="12"/>
      <color theme="0"/>
      <name val="Times New Roman"/>
      <family val="1"/>
    </font>
    <font>
      <sz val="14"/>
      <color theme="0"/>
      <name val="Times New Roman"/>
      <family val="1"/>
    </font>
    <font>
      <b/>
      <sz val="12"/>
      <color theme="0"/>
      <name val="Times New Roman"/>
      <family val="1"/>
    </font>
    <font>
      <sz val="14"/>
      <color theme="0"/>
      <name val="Times New Roman"/>
      <family val="1"/>
      <charset val="186"/>
    </font>
    <font>
      <b/>
      <sz val="14"/>
      <color theme="0"/>
      <name val="Times New Roman"/>
      <family val="1"/>
      <charset val="186"/>
    </font>
    <font>
      <b/>
      <sz val="12"/>
      <color theme="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3" fillId="0" borderId="0" xfId="3" applyFont="1"/>
    <xf numFmtId="0" fontId="2" fillId="0" borderId="0" xfId="3" applyFont="1" applyAlignment="1">
      <alignment horizontal="center"/>
    </xf>
    <xf numFmtId="0" fontId="2" fillId="0" borderId="0" xfId="3" applyFont="1" applyAlignment="1">
      <alignment horizontal="center" vertical="center" wrapText="1"/>
    </xf>
    <xf numFmtId="0" fontId="4" fillId="0" borderId="0" xfId="3" applyFont="1" applyAlignment="1">
      <alignment horizontal="right" vertical="center" wrapText="1"/>
    </xf>
    <xf numFmtId="0" fontId="2" fillId="0" borderId="0" xfId="3" applyFont="1" applyAlignment="1"/>
    <xf numFmtId="0" fontId="2" fillId="2" borderId="0" xfId="3" applyFont="1" applyFill="1" applyAlignment="1">
      <alignment horizontal="center"/>
    </xf>
    <xf numFmtId="0" fontId="3" fillId="0" borderId="0" xfId="3" applyFont="1" applyAlignment="1">
      <alignment horizontal="center"/>
    </xf>
    <xf numFmtId="2" fontId="5" fillId="3" borderId="1" xfId="3" applyNumberFormat="1" applyFont="1" applyFill="1" applyBorder="1" applyAlignment="1">
      <alignment horizontal="center" vertical="center" wrapText="1"/>
    </xf>
    <xf numFmtId="0" fontId="5" fillId="3" borderId="2" xfId="3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3" xfId="3" applyFont="1" applyFill="1" applyBorder="1" applyAlignment="1">
      <alignment horizontal="center" vertical="center" wrapText="1"/>
    </xf>
    <xf numFmtId="0" fontId="4" fillId="0" borderId="0" xfId="3" applyFont="1"/>
    <xf numFmtId="0" fontId="6" fillId="0" borderId="4" xfId="3" applyFont="1" applyBorder="1" applyAlignment="1">
      <alignment horizontal="center"/>
    </xf>
    <xf numFmtId="0" fontId="6" fillId="0" borderId="5" xfId="3" applyFont="1" applyBorder="1" applyAlignment="1">
      <alignment horizontal="left"/>
    </xf>
    <xf numFmtId="4" fontId="6" fillId="0" borderId="4" xfId="3" applyNumberFormat="1" applyFont="1" applyFill="1" applyBorder="1" applyAlignment="1">
      <alignment horizontal="center"/>
    </xf>
    <xf numFmtId="4" fontId="6" fillId="4" borderId="6" xfId="3" applyNumberFormat="1" applyFont="1" applyFill="1" applyBorder="1" applyAlignment="1">
      <alignment horizontal="center"/>
    </xf>
    <xf numFmtId="0" fontId="6" fillId="0" borderId="5" xfId="3" applyFont="1" applyBorder="1" applyAlignment="1">
      <alignment horizontal="left" wrapText="1"/>
    </xf>
    <xf numFmtId="0" fontId="4" fillId="0" borderId="7" xfId="3" applyFont="1" applyBorder="1" applyAlignment="1">
      <alignment horizontal="center"/>
    </xf>
    <xf numFmtId="0" fontId="4" fillId="0" borderId="8" xfId="3" applyFont="1" applyBorder="1" applyAlignment="1">
      <alignment horizontal="left"/>
    </xf>
    <xf numFmtId="4" fontId="4" fillId="0" borderId="7" xfId="3" applyNumberFormat="1" applyFont="1" applyBorder="1" applyAlignment="1">
      <alignment horizontal="center"/>
    </xf>
    <xf numFmtId="4" fontId="4" fillId="0" borderId="9" xfId="3" applyNumberFormat="1" applyFont="1" applyBorder="1" applyAlignment="1">
      <alignment horizontal="center"/>
    </xf>
    <xf numFmtId="0" fontId="5" fillId="0" borderId="10" xfId="3" applyFont="1" applyBorder="1" applyAlignment="1">
      <alignment horizontal="center"/>
    </xf>
    <xf numFmtId="0" fontId="5" fillId="0" borderId="11" xfId="3" applyFont="1" applyBorder="1" applyAlignment="1">
      <alignment horizontal="left"/>
    </xf>
    <xf numFmtId="4" fontId="5" fillId="0" borderId="12" xfId="3" applyNumberFormat="1" applyFont="1" applyBorder="1" applyAlignment="1">
      <alignment horizontal="center"/>
    </xf>
    <xf numFmtId="4" fontId="5" fillId="0" borderId="13" xfId="3" applyNumberFormat="1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5" fillId="0" borderId="0" xfId="3" applyFont="1" applyBorder="1" applyAlignment="1">
      <alignment horizontal="left"/>
    </xf>
    <xf numFmtId="4" fontId="5" fillId="0" borderId="0" xfId="3" applyNumberFormat="1" applyFont="1" applyBorder="1" applyAlignment="1">
      <alignment horizontal="center"/>
    </xf>
    <xf numFmtId="2" fontId="5" fillId="5" borderId="14" xfId="3" applyNumberFormat="1" applyFont="1" applyFill="1" applyBorder="1" applyAlignment="1">
      <alignment horizontal="center" vertical="center" wrapText="1"/>
    </xf>
    <xf numFmtId="0" fontId="5" fillId="5" borderId="14" xfId="3" applyFont="1" applyFill="1" applyBorder="1" applyAlignment="1">
      <alignment horizontal="center" vertical="center" wrapText="1"/>
    </xf>
    <xf numFmtId="2" fontId="5" fillId="0" borderId="14" xfId="3" applyNumberFormat="1" applyFont="1" applyFill="1" applyBorder="1" applyAlignment="1">
      <alignment horizontal="center" vertical="center" wrapText="1"/>
    </xf>
    <xf numFmtId="0" fontId="5" fillId="0" borderId="14" xfId="3" applyFont="1" applyFill="1" applyBorder="1" applyAlignment="1">
      <alignment horizontal="center" vertical="center" wrapText="1"/>
    </xf>
    <xf numFmtId="3" fontId="5" fillId="0" borderId="14" xfId="3" applyNumberFormat="1" applyFont="1" applyFill="1" applyBorder="1" applyAlignment="1">
      <alignment horizontal="center" vertical="center" wrapText="1"/>
    </xf>
    <xf numFmtId="0" fontId="4" fillId="0" borderId="14" xfId="3" applyFont="1" applyBorder="1" applyAlignment="1">
      <alignment horizontal="center"/>
    </xf>
    <xf numFmtId="0" fontId="4" fillId="0" borderId="14" xfId="3" applyFont="1" applyBorder="1" applyAlignment="1">
      <alignment horizontal="left" wrapText="1"/>
    </xf>
    <xf numFmtId="4" fontId="4" fillId="0" borderId="14" xfId="3" applyNumberFormat="1" applyFont="1" applyFill="1" applyBorder="1" applyAlignment="1">
      <alignment horizontal="center"/>
    </xf>
    <xf numFmtId="3" fontId="4" fillId="0" borderId="14" xfId="3" applyNumberFormat="1" applyFont="1" applyFill="1" applyBorder="1" applyAlignment="1">
      <alignment horizontal="center"/>
    </xf>
    <xf numFmtId="3" fontId="4" fillId="0" borderId="0" xfId="3" applyNumberFormat="1" applyFont="1"/>
    <xf numFmtId="0" fontId="6" fillId="0" borderId="14" xfId="3" applyFont="1" applyBorder="1" applyAlignment="1">
      <alignment horizontal="center"/>
    </xf>
    <xf numFmtId="3" fontId="4" fillId="6" borderId="14" xfId="3" applyNumberFormat="1" applyFont="1" applyFill="1" applyBorder="1" applyAlignment="1">
      <alignment horizontal="center"/>
    </xf>
    <xf numFmtId="0" fontId="4" fillId="0" borderId="14" xfId="3" applyFont="1" applyBorder="1" applyAlignment="1">
      <alignment horizontal="left"/>
    </xf>
    <xf numFmtId="0" fontId="6" fillId="6" borderId="14" xfId="3" applyFont="1" applyFill="1" applyBorder="1" applyAlignment="1">
      <alignment horizontal="right"/>
    </xf>
    <xf numFmtId="4" fontId="6" fillId="4" borderId="14" xfId="3" applyNumberFormat="1" applyFont="1" applyFill="1" applyBorder="1" applyAlignment="1">
      <alignment horizontal="center"/>
    </xf>
    <xf numFmtId="3" fontId="6" fillId="6" borderId="14" xfId="3" applyNumberFormat="1" applyFont="1" applyFill="1" applyBorder="1" applyAlignment="1">
      <alignment horizontal="right"/>
    </xf>
    <xf numFmtId="0" fontId="6" fillId="0" borderId="14" xfId="3" applyFont="1" applyBorder="1" applyAlignment="1">
      <alignment horizontal="right"/>
    </xf>
    <xf numFmtId="4" fontId="6" fillId="0" borderId="14" xfId="3" applyNumberFormat="1" applyFont="1" applyFill="1" applyBorder="1" applyAlignment="1">
      <alignment horizontal="center"/>
    </xf>
    <xf numFmtId="0" fontId="5" fillId="5" borderId="14" xfId="3" applyFont="1" applyFill="1" applyBorder="1" applyAlignment="1">
      <alignment horizontal="center"/>
    </xf>
    <xf numFmtId="0" fontId="5" fillId="5" borderId="14" xfId="3" applyFont="1" applyFill="1" applyBorder="1" applyAlignment="1">
      <alignment horizontal="right"/>
    </xf>
    <xf numFmtId="4" fontId="5" fillId="5" borderId="14" xfId="3" applyNumberFormat="1" applyFont="1" applyFill="1" applyBorder="1" applyAlignment="1">
      <alignment horizontal="center"/>
    </xf>
    <xf numFmtId="3" fontId="5" fillId="5" borderId="14" xfId="3" applyNumberFormat="1" applyFont="1" applyFill="1" applyBorder="1" applyAlignment="1">
      <alignment horizontal="center"/>
    </xf>
    <xf numFmtId="0" fontId="5" fillId="5" borderId="14" xfId="3" applyFont="1" applyFill="1" applyBorder="1" applyAlignment="1">
      <alignment horizontal="center" wrapText="1"/>
    </xf>
    <xf numFmtId="0" fontId="6" fillId="0" borderId="14" xfId="3" applyFont="1" applyBorder="1" applyAlignment="1">
      <alignment horizontal="left"/>
    </xf>
    <xf numFmtId="0" fontId="6" fillId="0" borderId="14" xfId="3" applyFont="1" applyBorder="1" applyAlignment="1">
      <alignment horizontal="right" wrapText="1"/>
    </xf>
    <xf numFmtId="0" fontId="6" fillId="6" borderId="14" xfId="3" applyFont="1" applyFill="1" applyBorder="1" applyAlignment="1">
      <alignment horizontal="right" wrapText="1"/>
    </xf>
    <xf numFmtId="0" fontId="4" fillId="5" borderId="14" xfId="3" applyFont="1" applyFill="1" applyBorder="1" applyAlignment="1">
      <alignment horizontal="center"/>
    </xf>
    <xf numFmtId="4" fontId="4" fillId="5" borderId="14" xfId="3" applyNumberFormat="1" applyFont="1" applyFill="1" applyBorder="1" applyAlignment="1">
      <alignment horizontal="center"/>
    </xf>
    <xf numFmtId="3" fontId="5" fillId="6" borderId="14" xfId="3" applyNumberFormat="1" applyFont="1" applyFill="1" applyBorder="1" applyAlignment="1">
      <alignment horizontal="center"/>
    </xf>
    <xf numFmtId="3" fontId="5" fillId="0" borderId="14" xfId="3" applyNumberFormat="1" applyFont="1" applyBorder="1" applyAlignment="1">
      <alignment horizontal="center"/>
    </xf>
    <xf numFmtId="3" fontId="4" fillId="0" borderId="14" xfId="3" applyNumberFormat="1" applyFont="1" applyBorder="1" applyAlignment="1">
      <alignment horizontal="center"/>
    </xf>
    <xf numFmtId="4" fontId="6" fillId="6" borderId="14" xfId="3" applyNumberFormat="1" applyFont="1" applyFill="1" applyBorder="1" applyAlignment="1">
      <alignment horizontal="center"/>
    </xf>
    <xf numFmtId="0" fontId="10" fillId="0" borderId="0" xfId="3" applyFont="1"/>
    <xf numFmtId="43" fontId="10" fillId="0" borderId="0" xfId="1" applyFont="1"/>
    <xf numFmtId="164" fontId="10" fillId="0" borderId="0" xfId="3" applyNumberFormat="1" applyFont="1"/>
    <xf numFmtId="0" fontId="11" fillId="0" borderId="0" xfId="3" applyFont="1"/>
    <xf numFmtId="0" fontId="12" fillId="0" borderId="0" xfId="3" applyFont="1" applyAlignment="1">
      <alignment horizontal="center" wrapText="1"/>
    </xf>
    <xf numFmtId="9" fontId="12" fillId="0" borderId="0" xfId="2" applyFont="1" applyAlignment="1">
      <alignment horizontal="left"/>
    </xf>
    <xf numFmtId="0" fontId="11" fillId="6" borderId="0" xfId="3" applyFont="1" applyFill="1"/>
    <xf numFmtId="164" fontId="11" fillId="0" borderId="0" xfId="3" applyNumberFormat="1" applyFont="1"/>
    <xf numFmtId="0" fontId="13" fillId="0" borderId="0" xfId="3" applyFont="1"/>
    <xf numFmtId="0" fontId="14" fillId="0" borderId="0" xfId="3" applyFont="1" applyAlignment="1">
      <alignment horizontal="right"/>
    </xf>
    <xf numFmtId="3" fontId="15" fillId="0" borderId="0" xfId="3" applyNumberFormat="1" applyFont="1" applyAlignment="1">
      <alignment horizontal="center"/>
    </xf>
    <xf numFmtId="0" fontId="6" fillId="0" borderId="5" xfId="3" applyFont="1" applyBorder="1" applyAlignment="1">
      <alignment horizontal="right" wrapText="1"/>
    </xf>
    <xf numFmtId="0" fontId="6" fillId="0" borderId="15" xfId="3" applyFont="1" applyBorder="1" applyAlignment="1">
      <alignment horizontal="right" wrapText="1"/>
    </xf>
    <xf numFmtId="0" fontId="5" fillId="5" borderId="5" xfId="3" applyFont="1" applyFill="1" applyBorder="1" applyAlignment="1">
      <alignment horizontal="center"/>
    </xf>
    <xf numFmtId="0" fontId="5" fillId="5" borderId="15" xfId="3" applyFont="1" applyFill="1" applyBorder="1" applyAlignment="1">
      <alignment horizontal="center"/>
    </xf>
    <xf numFmtId="0" fontId="2" fillId="0" borderId="0" xfId="3" applyFont="1" applyAlignment="1">
      <alignment horizontal="center"/>
    </xf>
    <xf numFmtId="0" fontId="5" fillId="0" borderId="5" xfId="3" applyFont="1" applyBorder="1" applyAlignment="1">
      <alignment horizontal="center"/>
    </xf>
    <xf numFmtId="0" fontId="5" fillId="0" borderId="15" xfId="3" applyFont="1" applyBorder="1" applyAlignment="1">
      <alignment horizontal="center"/>
    </xf>
    <xf numFmtId="0" fontId="4" fillId="0" borderId="5" xfId="3" applyFont="1" applyBorder="1" applyAlignment="1">
      <alignment horizontal="center"/>
    </xf>
    <xf numFmtId="0" fontId="4" fillId="0" borderId="15" xfId="3" applyFont="1" applyBorder="1" applyAlignment="1">
      <alignment horizontal="center"/>
    </xf>
  </cellXfs>
  <cellStyles count="4">
    <cellStyle name="Comma" xfId="1" builtinId="3"/>
    <cellStyle name="Normal" xfId="0" builtinId="0"/>
    <cellStyle name="Parasts 7" xfId="3" xr:uid="{643B8214-2E2D-42D6-BD2E-D77D1164DD0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NIS\formas\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rmite\Desktop\2010\Nomas_maksas\2018\Maksas_pakalpojumi\AKT_KPII_pulcinu_maksas_0109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 t="str">
            <v xml:space="preserve">   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savilkums"/>
      <sheetName val="Tame_baseins"/>
      <sheetName val="Netiesas_izmaksas"/>
      <sheetName val="Tame_2017_2018"/>
    </sheetNames>
    <sheetDataSet>
      <sheetData sheetId="0"/>
      <sheetData sheetId="1"/>
      <sheetData sheetId="2">
        <row r="2">
          <cell r="F2">
            <v>2070</v>
          </cell>
        </row>
        <row r="4">
          <cell r="F4">
            <v>8.081300070274068</v>
          </cell>
        </row>
        <row r="5">
          <cell r="F5">
            <v>176.72386507378778</v>
          </cell>
        </row>
        <row r="6">
          <cell r="F6">
            <v>263.02908995080816</v>
          </cell>
        </row>
        <row r="7">
          <cell r="F7">
            <v>1262.3358889669712</v>
          </cell>
        </row>
        <row r="8">
          <cell r="F8">
            <v>17.086781447645819</v>
          </cell>
        </row>
        <row r="9">
          <cell r="F9">
            <v>60.546936050597331</v>
          </cell>
        </row>
        <row r="10">
          <cell r="F10">
            <v>66.182203092059041</v>
          </cell>
        </row>
        <row r="11">
          <cell r="F11">
            <v>697.35947645818692</v>
          </cell>
        </row>
        <row r="12">
          <cell r="F12">
            <v>122.44656008432888</v>
          </cell>
        </row>
        <row r="13">
          <cell r="F13">
            <v>304.35666198172873</v>
          </cell>
        </row>
        <row r="14">
          <cell r="F14">
            <v>20.461349262122276</v>
          </cell>
        </row>
        <row r="15">
          <cell r="F15">
            <v>131.18212579058329</v>
          </cell>
        </row>
        <row r="16">
          <cell r="F16">
            <v>68.3508573436402</v>
          </cell>
        </row>
        <row r="17">
          <cell r="F17">
            <v>1466.492266338721</v>
          </cell>
        </row>
        <row r="18">
          <cell r="F18">
            <v>7.9034293745607878</v>
          </cell>
        </row>
        <row r="19">
          <cell r="F19">
            <v>256.1083028812368</v>
          </cell>
        </row>
      </sheetData>
      <sheetData sheetId="3">
        <row r="60">
          <cell r="C60">
            <v>22223.809999999998</v>
          </cell>
        </row>
        <row r="69">
          <cell r="C69">
            <v>7467.65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FB7D-D141-4DA5-840A-89F60B6E3425}">
  <sheetPr>
    <tabColor rgb="FF92D050"/>
  </sheetPr>
  <dimension ref="A1:S52"/>
  <sheetViews>
    <sheetView tabSelected="1" zoomScale="90" zoomScaleNormal="90" workbookViewId="0">
      <selection activeCell="A15" sqref="A15"/>
    </sheetView>
  </sheetViews>
  <sheetFormatPr defaultRowHeight="18.75" x14ac:dyDescent="0.3"/>
  <cols>
    <col min="1" max="1" width="17" style="1" customWidth="1"/>
    <col min="2" max="2" width="64" style="1" customWidth="1"/>
    <col min="3" max="3" width="19.140625" style="1" hidden="1" customWidth="1"/>
    <col min="4" max="4" width="19.140625" style="1" customWidth="1"/>
    <col min="5" max="5" width="9.140625" style="1"/>
    <col min="6" max="6" width="9.28515625" style="1" bestFit="1" customWidth="1"/>
    <col min="7" max="7" width="9.5703125" style="1" bestFit="1" customWidth="1"/>
    <col min="8" max="8" width="24.7109375" style="1" customWidth="1"/>
    <col min="9" max="9" width="33.42578125" style="1" customWidth="1"/>
    <col min="10" max="11" width="9.28515625" style="1" bestFit="1" customWidth="1"/>
    <col min="12" max="12" width="9.5703125" style="1" bestFit="1" customWidth="1"/>
    <col min="13" max="13" width="9.28515625" style="1" bestFit="1" customWidth="1"/>
    <col min="14" max="14" width="11.7109375" style="1" bestFit="1" customWidth="1"/>
    <col min="15" max="256" width="9.140625" style="1"/>
    <col min="257" max="257" width="17" style="1" customWidth="1"/>
    <col min="258" max="258" width="64" style="1" customWidth="1"/>
    <col min="259" max="259" width="0" style="1" hidden="1" customWidth="1"/>
    <col min="260" max="260" width="19.140625" style="1" customWidth="1"/>
    <col min="261" max="262" width="9.140625" style="1"/>
    <col min="263" max="263" width="9.5703125" style="1" bestFit="1" customWidth="1"/>
    <col min="264" max="264" width="24.7109375" style="1" customWidth="1"/>
    <col min="265" max="265" width="33.42578125" style="1" customWidth="1"/>
    <col min="266" max="512" width="9.140625" style="1"/>
    <col min="513" max="513" width="17" style="1" customWidth="1"/>
    <col min="514" max="514" width="64" style="1" customWidth="1"/>
    <col min="515" max="515" width="0" style="1" hidden="1" customWidth="1"/>
    <col min="516" max="516" width="19.140625" style="1" customWidth="1"/>
    <col min="517" max="518" width="9.140625" style="1"/>
    <col min="519" max="519" width="9.5703125" style="1" bestFit="1" customWidth="1"/>
    <col min="520" max="520" width="24.7109375" style="1" customWidth="1"/>
    <col min="521" max="521" width="33.42578125" style="1" customWidth="1"/>
    <col min="522" max="768" width="9.140625" style="1"/>
    <col min="769" max="769" width="17" style="1" customWidth="1"/>
    <col min="770" max="770" width="64" style="1" customWidth="1"/>
    <col min="771" max="771" width="0" style="1" hidden="1" customWidth="1"/>
    <col min="772" max="772" width="19.140625" style="1" customWidth="1"/>
    <col min="773" max="774" width="9.140625" style="1"/>
    <col min="775" max="775" width="9.5703125" style="1" bestFit="1" customWidth="1"/>
    <col min="776" max="776" width="24.7109375" style="1" customWidth="1"/>
    <col min="777" max="777" width="33.42578125" style="1" customWidth="1"/>
    <col min="778" max="1024" width="9.140625" style="1"/>
    <col min="1025" max="1025" width="17" style="1" customWidth="1"/>
    <col min="1026" max="1026" width="64" style="1" customWidth="1"/>
    <col min="1027" max="1027" width="0" style="1" hidden="1" customWidth="1"/>
    <col min="1028" max="1028" width="19.140625" style="1" customWidth="1"/>
    <col min="1029" max="1030" width="9.140625" style="1"/>
    <col min="1031" max="1031" width="9.5703125" style="1" bestFit="1" customWidth="1"/>
    <col min="1032" max="1032" width="24.7109375" style="1" customWidth="1"/>
    <col min="1033" max="1033" width="33.42578125" style="1" customWidth="1"/>
    <col min="1034" max="1280" width="9.140625" style="1"/>
    <col min="1281" max="1281" width="17" style="1" customWidth="1"/>
    <col min="1282" max="1282" width="64" style="1" customWidth="1"/>
    <col min="1283" max="1283" width="0" style="1" hidden="1" customWidth="1"/>
    <col min="1284" max="1284" width="19.140625" style="1" customWidth="1"/>
    <col min="1285" max="1286" width="9.140625" style="1"/>
    <col min="1287" max="1287" width="9.5703125" style="1" bestFit="1" customWidth="1"/>
    <col min="1288" max="1288" width="24.7109375" style="1" customWidth="1"/>
    <col min="1289" max="1289" width="33.42578125" style="1" customWidth="1"/>
    <col min="1290" max="1536" width="9.140625" style="1"/>
    <col min="1537" max="1537" width="17" style="1" customWidth="1"/>
    <col min="1538" max="1538" width="64" style="1" customWidth="1"/>
    <col min="1539" max="1539" width="0" style="1" hidden="1" customWidth="1"/>
    <col min="1540" max="1540" width="19.140625" style="1" customWidth="1"/>
    <col min="1541" max="1542" width="9.140625" style="1"/>
    <col min="1543" max="1543" width="9.5703125" style="1" bestFit="1" customWidth="1"/>
    <col min="1544" max="1544" width="24.7109375" style="1" customWidth="1"/>
    <col min="1545" max="1545" width="33.42578125" style="1" customWidth="1"/>
    <col min="1546" max="1792" width="9.140625" style="1"/>
    <col min="1793" max="1793" width="17" style="1" customWidth="1"/>
    <col min="1794" max="1794" width="64" style="1" customWidth="1"/>
    <col min="1795" max="1795" width="0" style="1" hidden="1" customWidth="1"/>
    <col min="1796" max="1796" width="19.140625" style="1" customWidth="1"/>
    <col min="1797" max="1798" width="9.140625" style="1"/>
    <col min="1799" max="1799" width="9.5703125" style="1" bestFit="1" customWidth="1"/>
    <col min="1800" max="1800" width="24.7109375" style="1" customWidth="1"/>
    <col min="1801" max="1801" width="33.42578125" style="1" customWidth="1"/>
    <col min="1802" max="2048" width="9.140625" style="1"/>
    <col min="2049" max="2049" width="17" style="1" customWidth="1"/>
    <col min="2050" max="2050" width="64" style="1" customWidth="1"/>
    <col min="2051" max="2051" width="0" style="1" hidden="1" customWidth="1"/>
    <col min="2052" max="2052" width="19.140625" style="1" customWidth="1"/>
    <col min="2053" max="2054" width="9.140625" style="1"/>
    <col min="2055" max="2055" width="9.5703125" style="1" bestFit="1" customWidth="1"/>
    <col min="2056" max="2056" width="24.7109375" style="1" customWidth="1"/>
    <col min="2057" max="2057" width="33.42578125" style="1" customWidth="1"/>
    <col min="2058" max="2304" width="9.140625" style="1"/>
    <col min="2305" max="2305" width="17" style="1" customWidth="1"/>
    <col min="2306" max="2306" width="64" style="1" customWidth="1"/>
    <col min="2307" max="2307" width="0" style="1" hidden="1" customWidth="1"/>
    <col min="2308" max="2308" width="19.140625" style="1" customWidth="1"/>
    <col min="2309" max="2310" width="9.140625" style="1"/>
    <col min="2311" max="2311" width="9.5703125" style="1" bestFit="1" customWidth="1"/>
    <col min="2312" max="2312" width="24.7109375" style="1" customWidth="1"/>
    <col min="2313" max="2313" width="33.42578125" style="1" customWidth="1"/>
    <col min="2314" max="2560" width="9.140625" style="1"/>
    <col min="2561" max="2561" width="17" style="1" customWidth="1"/>
    <col min="2562" max="2562" width="64" style="1" customWidth="1"/>
    <col min="2563" max="2563" width="0" style="1" hidden="1" customWidth="1"/>
    <col min="2564" max="2564" width="19.140625" style="1" customWidth="1"/>
    <col min="2565" max="2566" width="9.140625" style="1"/>
    <col min="2567" max="2567" width="9.5703125" style="1" bestFit="1" customWidth="1"/>
    <col min="2568" max="2568" width="24.7109375" style="1" customWidth="1"/>
    <col min="2569" max="2569" width="33.42578125" style="1" customWidth="1"/>
    <col min="2570" max="2816" width="9.140625" style="1"/>
    <col min="2817" max="2817" width="17" style="1" customWidth="1"/>
    <col min="2818" max="2818" width="64" style="1" customWidth="1"/>
    <col min="2819" max="2819" width="0" style="1" hidden="1" customWidth="1"/>
    <col min="2820" max="2820" width="19.140625" style="1" customWidth="1"/>
    <col min="2821" max="2822" width="9.140625" style="1"/>
    <col min="2823" max="2823" width="9.5703125" style="1" bestFit="1" customWidth="1"/>
    <col min="2824" max="2824" width="24.7109375" style="1" customWidth="1"/>
    <col min="2825" max="2825" width="33.42578125" style="1" customWidth="1"/>
    <col min="2826" max="3072" width="9.140625" style="1"/>
    <col min="3073" max="3073" width="17" style="1" customWidth="1"/>
    <col min="3074" max="3074" width="64" style="1" customWidth="1"/>
    <col min="3075" max="3075" width="0" style="1" hidden="1" customWidth="1"/>
    <col min="3076" max="3076" width="19.140625" style="1" customWidth="1"/>
    <col min="3077" max="3078" width="9.140625" style="1"/>
    <col min="3079" max="3079" width="9.5703125" style="1" bestFit="1" customWidth="1"/>
    <col min="3080" max="3080" width="24.7109375" style="1" customWidth="1"/>
    <col min="3081" max="3081" width="33.42578125" style="1" customWidth="1"/>
    <col min="3082" max="3328" width="9.140625" style="1"/>
    <col min="3329" max="3329" width="17" style="1" customWidth="1"/>
    <col min="3330" max="3330" width="64" style="1" customWidth="1"/>
    <col min="3331" max="3331" width="0" style="1" hidden="1" customWidth="1"/>
    <col min="3332" max="3332" width="19.140625" style="1" customWidth="1"/>
    <col min="3333" max="3334" width="9.140625" style="1"/>
    <col min="3335" max="3335" width="9.5703125" style="1" bestFit="1" customWidth="1"/>
    <col min="3336" max="3336" width="24.7109375" style="1" customWidth="1"/>
    <col min="3337" max="3337" width="33.42578125" style="1" customWidth="1"/>
    <col min="3338" max="3584" width="9.140625" style="1"/>
    <col min="3585" max="3585" width="17" style="1" customWidth="1"/>
    <col min="3586" max="3586" width="64" style="1" customWidth="1"/>
    <col min="3587" max="3587" width="0" style="1" hidden="1" customWidth="1"/>
    <col min="3588" max="3588" width="19.140625" style="1" customWidth="1"/>
    <col min="3589" max="3590" width="9.140625" style="1"/>
    <col min="3591" max="3591" width="9.5703125" style="1" bestFit="1" customWidth="1"/>
    <col min="3592" max="3592" width="24.7109375" style="1" customWidth="1"/>
    <col min="3593" max="3593" width="33.42578125" style="1" customWidth="1"/>
    <col min="3594" max="3840" width="9.140625" style="1"/>
    <col min="3841" max="3841" width="17" style="1" customWidth="1"/>
    <col min="3842" max="3842" width="64" style="1" customWidth="1"/>
    <col min="3843" max="3843" width="0" style="1" hidden="1" customWidth="1"/>
    <col min="3844" max="3844" width="19.140625" style="1" customWidth="1"/>
    <col min="3845" max="3846" width="9.140625" style="1"/>
    <col min="3847" max="3847" width="9.5703125" style="1" bestFit="1" customWidth="1"/>
    <col min="3848" max="3848" width="24.7109375" style="1" customWidth="1"/>
    <col min="3849" max="3849" width="33.42578125" style="1" customWidth="1"/>
    <col min="3850" max="4096" width="9.140625" style="1"/>
    <col min="4097" max="4097" width="17" style="1" customWidth="1"/>
    <col min="4098" max="4098" width="64" style="1" customWidth="1"/>
    <col min="4099" max="4099" width="0" style="1" hidden="1" customWidth="1"/>
    <col min="4100" max="4100" width="19.140625" style="1" customWidth="1"/>
    <col min="4101" max="4102" width="9.140625" style="1"/>
    <col min="4103" max="4103" width="9.5703125" style="1" bestFit="1" customWidth="1"/>
    <col min="4104" max="4104" width="24.7109375" style="1" customWidth="1"/>
    <col min="4105" max="4105" width="33.42578125" style="1" customWidth="1"/>
    <col min="4106" max="4352" width="9.140625" style="1"/>
    <col min="4353" max="4353" width="17" style="1" customWidth="1"/>
    <col min="4354" max="4354" width="64" style="1" customWidth="1"/>
    <col min="4355" max="4355" width="0" style="1" hidden="1" customWidth="1"/>
    <col min="4356" max="4356" width="19.140625" style="1" customWidth="1"/>
    <col min="4357" max="4358" width="9.140625" style="1"/>
    <col min="4359" max="4359" width="9.5703125" style="1" bestFit="1" customWidth="1"/>
    <col min="4360" max="4360" width="24.7109375" style="1" customWidth="1"/>
    <col min="4361" max="4361" width="33.42578125" style="1" customWidth="1"/>
    <col min="4362" max="4608" width="9.140625" style="1"/>
    <col min="4609" max="4609" width="17" style="1" customWidth="1"/>
    <col min="4610" max="4610" width="64" style="1" customWidth="1"/>
    <col min="4611" max="4611" width="0" style="1" hidden="1" customWidth="1"/>
    <col min="4612" max="4612" width="19.140625" style="1" customWidth="1"/>
    <col min="4613" max="4614" width="9.140625" style="1"/>
    <col min="4615" max="4615" width="9.5703125" style="1" bestFit="1" customWidth="1"/>
    <col min="4616" max="4616" width="24.7109375" style="1" customWidth="1"/>
    <col min="4617" max="4617" width="33.42578125" style="1" customWidth="1"/>
    <col min="4618" max="4864" width="9.140625" style="1"/>
    <col min="4865" max="4865" width="17" style="1" customWidth="1"/>
    <col min="4866" max="4866" width="64" style="1" customWidth="1"/>
    <col min="4867" max="4867" width="0" style="1" hidden="1" customWidth="1"/>
    <col min="4868" max="4868" width="19.140625" style="1" customWidth="1"/>
    <col min="4869" max="4870" width="9.140625" style="1"/>
    <col min="4871" max="4871" width="9.5703125" style="1" bestFit="1" customWidth="1"/>
    <col min="4872" max="4872" width="24.7109375" style="1" customWidth="1"/>
    <col min="4873" max="4873" width="33.42578125" style="1" customWidth="1"/>
    <col min="4874" max="5120" width="9.140625" style="1"/>
    <col min="5121" max="5121" width="17" style="1" customWidth="1"/>
    <col min="5122" max="5122" width="64" style="1" customWidth="1"/>
    <col min="5123" max="5123" width="0" style="1" hidden="1" customWidth="1"/>
    <col min="5124" max="5124" width="19.140625" style="1" customWidth="1"/>
    <col min="5125" max="5126" width="9.140625" style="1"/>
    <col min="5127" max="5127" width="9.5703125" style="1" bestFit="1" customWidth="1"/>
    <col min="5128" max="5128" width="24.7109375" style="1" customWidth="1"/>
    <col min="5129" max="5129" width="33.42578125" style="1" customWidth="1"/>
    <col min="5130" max="5376" width="9.140625" style="1"/>
    <col min="5377" max="5377" width="17" style="1" customWidth="1"/>
    <col min="5378" max="5378" width="64" style="1" customWidth="1"/>
    <col min="5379" max="5379" width="0" style="1" hidden="1" customWidth="1"/>
    <col min="5380" max="5380" width="19.140625" style="1" customWidth="1"/>
    <col min="5381" max="5382" width="9.140625" style="1"/>
    <col min="5383" max="5383" width="9.5703125" style="1" bestFit="1" customWidth="1"/>
    <col min="5384" max="5384" width="24.7109375" style="1" customWidth="1"/>
    <col min="5385" max="5385" width="33.42578125" style="1" customWidth="1"/>
    <col min="5386" max="5632" width="9.140625" style="1"/>
    <col min="5633" max="5633" width="17" style="1" customWidth="1"/>
    <col min="5634" max="5634" width="64" style="1" customWidth="1"/>
    <col min="5635" max="5635" width="0" style="1" hidden="1" customWidth="1"/>
    <col min="5636" max="5636" width="19.140625" style="1" customWidth="1"/>
    <col min="5637" max="5638" width="9.140625" style="1"/>
    <col min="5639" max="5639" width="9.5703125" style="1" bestFit="1" customWidth="1"/>
    <col min="5640" max="5640" width="24.7109375" style="1" customWidth="1"/>
    <col min="5641" max="5641" width="33.42578125" style="1" customWidth="1"/>
    <col min="5642" max="5888" width="9.140625" style="1"/>
    <col min="5889" max="5889" width="17" style="1" customWidth="1"/>
    <col min="5890" max="5890" width="64" style="1" customWidth="1"/>
    <col min="5891" max="5891" width="0" style="1" hidden="1" customWidth="1"/>
    <col min="5892" max="5892" width="19.140625" style="1" customWidth="1"/>
    <col min="5893" max="5894" width="9.140625" style="1"/>
    <col min="5895" max="5895" width="9.5703125" style="1" bestFit="1" customWidth="1"/>
    <col min="5896" max="5896" width="24.7109375" style="1" customWidth="1"/>
    <col min="5897" max="5897" width="33.42578125" style="1" customWidth="1"/>
    <col min="5898" max="6144" width="9.140625" style="1"/>
    <col min="6145" max="6145" width="17" style="1" customWidth="1"/>
    <col min="6146" max="6146" width="64" style="1" customWidth="1"/>
    <col min="6147" max="6147" width="0" style="1" hidden="1" customWidth="1"/>
    <col min="6148" max="6148" width="19.140625" style="1" customWidth="1"/>
    <col min="6149" max="6150" width="9.140625" style="1"/>
    <col min="6151" max="6151" width="9.5703125" style="1" bestFit="1" customWidth="1"/>
    <col min="6152" max="6152" width="24.7109375" style="1" customWidth="1"/>
    <col min="6153" max="6153" width="33.42578125" style="1" customWidth="1"/>
    <col min="6154" max="6400" width="9.140625" style="1"/>
    <col min="6401" max="6401" width="17" style="1" customWidth="1"/>
    <col min="6402" max="6402" width="64" style="1" customWidth="1"/>
    <col min="6403" max="6403" width="0" style="1" hidden="1" customWidth="1"/>
    <col min="6404" max="6404" width="19.140625" style="1" customWidth="1"/>
    <col min="6405" max="6406" width="9.140625" style="1"/>
    <col min="6407" max="6407" width="9.5703125" style="1" bestFit="1" customWidth="1"/>
    <col min="6408" max="6408" width="24.7109375" style="1" customWidth="1"/>
    <col min="6409" max="6409" width="33.42578125" style="1" customWidth="1"/>
    <col min="6410" max="6656" width="9.140625" style="1"/>
    <col min="6657" max="6657" width="17" style="1" customWidth="1"/>
    <col min="6658" max="6658" width="64" style="1" customWidth="1"/>
    <col min="6659" max="6659" width="0" style="1" hidden="1" customWidth="1"/>
    <col min="6660" max="6660" width="19.140625" style="1" customWidth="1"/>
    <col min="6661" max="6662" width="9.140625" style="1"/>
    <col min="6663" max="6663" width="9.5703125" style="1" bestFit="1" customWidth="1"/>
    <col min="6664" max="6664" width="24.7109375" style="1" customWidth="1"/>
    <col min="6665" max="6665" width="33.42578125" style="1" customWidth="1"/>
    <col min="6666" max="6912" width="9.140625" style="1"/>
    <col min="6913" max="6913" width="17" style="1" customWidth="1"/>
    <col min="6914" max="6914" width="64" style="1" customWidth="1"/>
    <col min="6915" max="6915" width="0" style="1" hidden="1" customWidth="1"/>
    <col min="6916" max="6916" width="19.140625" style="1" customWidth="1"/>
    <col min="6917" max="6918" width="9.140625" style="1"/>
    <col min="6919" max="6919" width="9.5703125" style="1" bestFit="1" customWidth="1"/>
    <col min="6920" max="6920" width="24.7109375" style="1" customWidth="1"/>
    <col min="6921" max="6921" width="33.42578125" style="1" customWidth="1"/>
    <col min="6922" max="7168" width="9.140625" style="1"/>
    <col min="7169" max="7169" width="17" style="1" customWidth="1"/>
    <col min="7170" max="7170" width="64" style="1" customWidth="1"/>
    <col min="7171" max="7171" width="0" style="1" hidden="1" customWidth="1"/>
    <col min="7172" max="7172" width="19.140625" style="1" customWidth="1"/>
    <col min="7173" max="7174" width="9.140625" style="1"/>
    <col min="7175" max="7175" width="9.5703125" style="1" bestFit="1" customWidth="1"/>
    <col min="7176" max="7176" width="24.7109375" style="1" customWidth="1"/>
    <col min="7177" max="7177" width="33.42578125" style="1" customWidth="1"/>
    <col min="7178" max="7424" width="9.140625" style="1"/>
    <col min="7425" max="7425" width="17" style="1" customWidth="1"/>
    <col min="7426" max="7426" width="64" style="1" customWidth="1"/>
    <col min="7427" max="7427" width="0" style="1" hidden="1" customWidth="1"/>
    <col min="7428" max="7428" width="19.140625" style="1" customWidth="1"/>
    <col min="7429" max="7430" width="9.140625" style="1"/>
    <col min="7431" max="7431" width="9.5703125" style="1" bestFit="1" customWidth="1"/>
    <col min="7432" max="7432" width="24.7109375" style="1" customWidth="1"/>
    <col min="7433" max="7433" width="33.42578125" style="1" customWidth="1"/>
    <col min="7434" max="7680" width="9.140625" style="1"/>
    <col min="7681" max="7681" width="17" style="1" customWidth="1"/>
    <col min="7682" max="7682" width="64" style="1" customWidth="1"/>
    <col min="7683" max="7683" width="0" style="1" hidden="1" customWidth="1"/>
    <col min="7684" max="7684" width="19.140625" style="1" customWidth="1"/>
    <col min="7685" max="7686" width="9.140625" style="1"/>
    <col min="7687" max="7687" width="9.5703125" style="1" bestFit="1" customWidth="1"/>
    <col min="7688" max="7688" width="24.7109375" style="1" customWidth="1"/>
    <col min="7689" max="7689" width="33.42578125" style="1" customWidth="1"/>
    <col min="7690" max="7936" width="9.140625" style="1"/>
    <col min="7937" max="7937" width="17" style="1" customWidth="1"/>
    <col min="7938" max="7938" width="64" style="1" customWidth="1"/>
    <col min="7939" max="7939" width="0" style="1" hidden="1" customWidth="1"/>
    <col min="7940" max="7940" width="19.140625" style="1" customWidth="1"/>
    <col min="7941" max="7942" width="9.140625" style="1"/>
    <col min="7943" max="7943" width="9.5703125" style="1" bestFit="1" customWidth="1"/>
    <col min="7944" max="7944" width="24.7109375" style="1" customWidth="1"/>
    <col min="7945" max="7945" width="33.42578125" style="1" customWidth="1"/>
    <col min="7946" max="8192" width="9.140625" style="1"/>
    <col min="8193" max="8193" width="17" style="1" customWidth="1"/>
    <col min="8194" max="8194" width="64" style="1" customWidth="1"/>
    <col min="8195" max="8195" width="0" style="1" hidden="1" customWidth="1"/>
    <col min="8196" max="8196" width="19.140625" style="1" customWidth="1"/>
    <col min="8197" max="8198" width="9.140625" style="1"/>
    <col min="8199" max="8199" width="9.5703125" style="1" bestFit="1" customWidth="1"/>
    <col min="8200" max="8200" width="24.7109375" style="1" customWidth="1"/>
    <col min="8201" max="8201" width="33.42578125" style="1" customWidth="1"/>
    <col min="8202" max="8448" width="9.140625" style="1"/>
    <col min="8449" max="8449" width="17" style="1" customWidth="1"/>
    <col min="8450" max="8450" width="64" style="1" customWidth="1"/>
    <col min="8451" max="8451" width="0" style="1" hidden="1" customWidth="1"/>
    <col min="8452" max="8452" width="19.140625" style="1" customWidth="1"/>
    <col min="8453" max="8454" width="9.140625" style="1"/>
    <col min="8455" max="8455" width="9.5703125" style="1" bestFit="1" customWidth="1"/>
    <col min="8456" max="8456" width="24.7109375" style="1" customWidth="1"/>
    <col min="8457" max="8457" width="33.42578125" style="1" customWidth="1"/>
    <col min="8458" max="8704" width="9.140625" style="1"/>
    <col min="8705" max="8705" width="17" style="1" customWidth="1"/>
    <col min="8706" max="8706" width="64" style="1" customWidth="1"/>
    <col min="8707" max="8707" width="0" style="1" hidden="1" customWidth="1"/>
    <col min="8708" max="8708" width="19.140625" style="1" customWidth="1"/>
    <col min="8709" max="8710" width="9.140625" style="1"/>
    <col min="8711" max="8711" width="9.5703125" style="1" bestFit="1" customWidth="1"/>
    <col min="8712" max="8712" width="24.7109375" style="1" customWidth="1"/>
    <col min="8713" max="8713" width="33.42578125" style="1" customWidth="1"/>
    <col min="8714" max="8960" width="9.140625" style="1"/>
    <col min="8961" max="8961" width="17" style="1" customWidth="1"/>
    <col min="8962" max="8962" width="64" style="1" customWidth="1"/>
    <col min="8963" max="8963" width="0" style="1" hidden="1" customWidth="1"/>
    <col min="8964" max="8964" width="19.140625" style="1" customWidth="1"/>
    <col min="8965" max="8966" width="9.140625" style="1"/>
    <col min="8967" max="8967" width="9.5703125" style="1" bestFit="1" customWidth="1"/>
    <col min="8968" max="8968" width="24.7109375" style="1" customWidth="1"/>
    <col min="8969" max="8969" width="33.42578125" style="1" customWidth="1"/>
    <col min="8970" max="9216" width="9.140625" style="1"/>
    <col min="9217" max="9217" width="17" style="1" customWidth="1"/>
    <col min="9218" max="9218" width="64" style="1" customWidth="1"/>
    <col min="9219" max="9219" width="0" style="1" hidden="1" customWidth="1"/>
    <col min="9220" max="9220" width="19.140625" style="1" customWidth="1"/>
    <col min="9221" max="9222" width="9.140625" style="1"/>
    <col min="9223" max="9223" width="9.5703125" style="1" bestFit="1" customWidth="1"/>
    <col min="9224" max="9224" width="24.7109375" style="1" customWidth="1"/>
    <col min="9225" max="9225" width="33.42578125" style="1" customWidth="1"/>
    <col min="9226" max="9472" width="9.140625" style="1"/>
    <col min="9473" max="9473" width="17" style="1" customWidth="1"/>
    <col min="9474" max="9474" width="64" style="1" customWidth="1"/>
    <col min="9475" max="9475" width="0" style="1" hidden="1" customWidth="1"/>
    <col min="9476" max="9476" width="19.140625" style="1" customWidth="1"/>
    <col min="9477" max="9478" width="9.140625" style="1"/>
    <col min="9479" max="9479" width="9.5703125" style="1" bestFit="1" customWidth="1"/>
    <col min="9480" max="9480" width="24.7109375" style="1" customWidth="1"/>
    <col min="9481" max="9481" width="33.42578125" style="1" customWidth="1"/>
    <col min="9482" max="9728" width="9.140625" style="1"/>
    <col min="9729" max="9729" width="17" style="1" customWidth="1"/>
    <col min="9730" max="9730" width="64" style="1" customWidth="1"/>
    <col min="9731" max="9731" width="0" style="1" hidden="1" customWidth="1"/>
    <col min="9732" max="9732" width="19.140625" style="1" customWidth="1"/>
    <col min="9733" max="9734" width="9.140625" style="1"/>
    <col min="9735" max="9735" width="9.5703125" style="1" bestFit="1" customWidth="1"/>
    <col min="9736" max="9736" width="24.7109375" style="1" customWidth="1"/>
    <col min="9737" max="9737" width="33.42578125" style="1" customWidth="1"/>
    <col min="9738" max="9984" width="9.140625" style="1"/>
    <col min="9985" max="9985" width="17" style="1" customWidth="1"/>
    <col min="9986" max="9986" width="64" style="1" customWidth="1"/>
    <col min="9987" max="9987" width="0" style="1" hidden="1" customWidth="1"/>
    <col min="9988" max="9988" width="19.140625" style="1" customWidth="1"/>
    <col min="9989" max="9990" width="9.140625" style="1"/>
    <col min="9991" max="9991" width="9.5703125" style="1" bestFit="1" customWidth="1"/>
    <col min="9992" max="9992" width="24.7109375" style="1" customWidth="1"/>
    <col min="9993" max="9993" width="33.42578125" style="1" customWidth="1"/>
    <col min="9994" max="10240" width="9.140625" style="1"/>
    <col min="10241" max="10241" width="17" style="1" customWidth="1"/>
    <col min="10242" max="10242" width="64" style="1" customWidth="1"/>
    <col min="10243" max="10243" width="0" style="1" hidden="1" customWidth="1"/>
    <col min="10244" max="10244" width="19.140625" style="1" customWidth="1"/>
    <col min="10245" max="10246" width="9.140625" style="1"/>
    <col min="10247" max="10247" width="9.5703125" style="1" bestFit="1" customWidth="1"/>
    <col min="10248" max="10248" width="24.7109375" style="1" customWidth="1"/>
    <col min="10249" max="10249" width="33.42578125" style="1" customWidth="1"/>
    <col min="10250" max="10496" width="9.140625" style="1"/>
    <col min="10497" max="10497" width="17" style="1" customWidth="1"/>
    <col min="10498" max="10498" width="64" style="1" customWidth="1"/>
    <col min="10499" max="10499" width="0" style="1" hidden="1" customWidth="1"/>
    <col min="10500" max="10500" width="19.140625" style="1" customWidth="1"/>
    <col min="10501" max="10502" width="9.140625" style="1"/>
    <col min="10503" max="10503" width="9.5703125" style="1" bestFit="1" customWidth="1"/>
    <col min="10504" max="10504" width="24.7109375" style="1" customWidth="1"/>
    <col min="10505" max="10505" width="33.42578125" style="1" customWidth="1"/>
    <col min="10506" max="10752" width="9.140625" style="1"/>
    <col min="10753" max="10753" width="17" style="1" customWidth="1"/>
    <col min="10754" max="10754" width="64" style="1" customWidth="1"/>
    <col min="10755" max="10755" width="0" style="1" hidden="1" customWidth="1"/>
    <col min="10756" max="10756" width="19.140625" style="1" customWidth="1"/>
    <col min="10757" max="10758" width="9.140625" style="1"/>
    <col min="10759" max="10759" width="9.5703125" style="1" bestFit="1" customWidth="1"/>
    <col min="10760" max="10760" width="24.7109375" style="1" customWidth="1"/>
    <col min="10761" max="10761" width="33.42578125" style="1" customWidth="1"/>
    <col min="10762" max="11008" width="9.140625" style="1"/>
    <col min="11009" max="11009" width="17" style="1" customWidth="1"/>
    <col min="11010" max="11010" width="64" style="1" customWidth="1"/>
    <col min="11011" max="11011" width="0" style="1" hidden="1" customWidth="1"/>
    <col min="11012" max="11012" width="19.140625" style="1" customWidth="1"/>
    <col min="11013" max="11014" width="9.140625" style="1"/>
    <col min="11015" max="11015" width="9.5703125" style="1" bestFit="1" customWidth="1"/>
    <col min="11016" max="11016" width="24.7109375" style="1" customWidth="1"/>
    <col min="11017" max="11017" width="33.42578125" style="1" customWidth="1"/>
    <col min="11018" max="11264" width="9.140625" style="1"/>
    <col min="11265" max="11265" width="17" style="1" customWidth="1"/>
    <col min="11266" max="11266" width="64" style="1" customWidth="1"/>
    <col min="11267" max="11267" width="0" style="1" hidden="1" customWidth="1"/>
    <col min="11268" max="11268" width="19.140625" style="1" customWidth="1"/>
    <col min="11269" max="11270" width="9.140625" style="1"/>
    <col min="11271" max="11271" width="9.5703125" style="1" bestFit="1" customWidth="1"/>
    <col min="11272" max="11272" width="24.7109375" style="1" customWidth="1"/>
    <col min="11273" max="11273" width="33.42578125" style="1" customWidth="1"/>
    <col min="11274" max="11520" width="9.140625" style="1"/>
    <col min="11521" max="11521" width="17" style="1" customWidth="1"/>
    <col min="11522" max="11522" width="64" style="1" customWidth="1"/>
    <col min="11523" max="11523" width="0" style="1" hidden="1" customWidth="1"/>
    <col min="11524" max="11524" width="19.140625" style="1" customWidth="1"/>
    <col min="11525" max="11526" width="9.140625" style="1"/>
    <col min="11527" max="11527" width="9.5703125" style="1" bestFit="1" customWidth="1"/>
    <col min="11528" max="11528" width="24.7109375" style="1" customWidth="1"/>
    <col min="11529" max="11529" width="33.42578125" style="1" customWidth="1"/>
    <col min="11530" max="11776" width="9.140625" style="1"/>
    <col min="11777" max="11777" width="17" style="1" customWidth="1"/>
    <col min="11778" max="11778" width="64" style="1" customWidth="1"/>
    <col min="11779" max="11779" width="0" style="1" hidden="1" customWidth="1"/>
    <col min="11780" max="11780" width="19.140625" style="1" customWidth="1"/>
    <col min="11781" max="11782" width="9.140625" style="1"/>
    <col min="11783" max="11783" width="9.5703125" style="1" bestFit="1" customWidth="1"/>
    <col min="11784" max="11784" width="24.7109375" style="1" customWidth="1"/>
    <col min="11785" max="11785" width="33.42578125" style="1" customWidth="1"/>
    <col min="11786" max="12032" width="9.140625" style="1"/>
    <col min="12033" max="12033" width="17" style="1" customWidth="1"/>
    <col min="12034" max="12034" width="64" style="1" customWidth="1"/>
    <col min="12035" max="12035" width="0" style="1" hidden="1" customWidth="1"/>
    <col min="12036" max="12036" width="19.140625" style="1" customWidth="1"/>
    <col min="12037" max="12038" width="9.140625" style="1"/>
    <col min="12039" max="12039" width="9.5703125" style="1" bestFit="1" customWidth="1"/>
    <col min="12040" max="12040" width="24.7109375" style="1" customWidth="1"/>
    <col min="12041" max="12041" width="33.42578125" style="1" customWidth="1"/>
    <col min="12042" max="12288" width="9.140625" style="1"/>
    <col min="12289" max="12289" width="17" style="1" customWidth="1"/>
    <col min="12290" max="12290" width="64" style="1" customWidth="1"/>
    <col min="12291" max="12291" width="0" style="1" hidden="1" customWidth="1"/>
    <col min="12292" max="12292" width="19.140625" style="1" customWidth="1"/>
    <col min="12293" max="12294" width="9.140625" style="1"/>
    <col min="12295" max="12295" width="9.5703125" style="1" bestFit="1" customWidth="1"/>
    <col min="12296" max="12296" width="24.7109375" style="1" customWidth="1"/>
    <col min="12297" max="12297" width="33.42578125" style="1" customWidth="1"/>
    <col min="12298" max="12544" width="9.140625" style="1"/>
    <col min="12545" max="12545" width="17" style="1" customWidth="1"/>
    <col min="12546" max="12546" width="64" style="1" customWidth="1"/>
    <col min="12547" max="12547" width="0" style="1" hidden="1" customWidth="1"/>
    <col min="12548" max="12548" width="19.140625" style="1" customWidth="1"/>
    <col min="12549" max="12550" width="9.140625" style="1"/>
    <col min="12551" max="12551" width="9.5703125" style="1" bestFit="1" customWidth="1"/>
    <col min="12552" max="12552" width="24.7109375" style="1" customWidth="1"/>
    <col min="12553" max="12553" width="33.42578125" style="1" customWidth="1"/>
    <col min="12554" max="12800" width="9.140625" style="1"/>
    <col min="12801" max="12801" width="17" style="1" customWidth="1"/>
    <col min="12802" max="12802" width="64" style="1" customWidth="1"/>
    <col min="12803" max="12803" width="0" style="1" hidden="1" customWidth="1"/>
    <col min="12804" max="12804" width="19.140625" style="1" customWidth="1"/>
    <col min="12805" max="12806" width="9.140625" style="1"/>
    <col min="12807" max="12807" width="9.5703125" style="1" bestFit="1" customWidth="1"/>
    <col min="12808" max="12808" width="24.7109375" style="1" customWidth="1"/>
    <col min="12809" max="12809" width="33.42578125" style="1" customWidth="1"/>
    <col min="12810" max="13056" width="9.140625" style="1"/>
    <col min="13057" max="13057" width="17" style="1" customWidth="1"/>
    <col min="13058" max="13058" width="64" style="1" customWidth="1"/>
    <col min="13059" max="13059" width="0" style="1" hidden="1" customWidth="1"/>
    <col min="13060" max="13060" width="19.140625" style="1" customWidth="1"/>
    <col min="13061" max="13062" width="9.140625" style="1"/>
    <col min="13063" max="13063" width="9.5703125" style="1" bestFit="1" customWidth="1"/>
    <col min="13064" max="13064" width="24.7109375" style="1" customWidth="1"/>
    <col min="13065" max="13065" width="33.42578125" style="1" customWidth="1"/>
    <col min="13066" max="13312" width="9.140625" style="1"/>
    <col min="13313" max="13313" width="17" style="1" customWidth="1"/>
    <col min="13314" max="13314" width="64" style="1" customWidth="1"/>
    <col min="13315" max="13315" width="0" style="1" hidden="1" customWidth="1"/>
    <col min="13316" max="13316" width="19.140625" style="1" customWidth="1"/>
    <col min="13317" max="13318" width="9.140625" style="1"/>
    <col min="13319" max="13319" width="9.5703125" style="1" bestFit="1" customWidth="1"/>
    <col min="13320" max="13320" width="24.7109375" style="1" customWidth="1"/>
    <col min="13321" max="13321" width="33.42578125" style="1" customWidth="1"/>
    <col min="13322" max="13568" width="9.140625" style="1"/>
    <col min="13569" max="13569" width="17" style="1" customWidth="1"/>
    <col min="13570" max="13570" width="64" style="1" customWidth="1"/>
    <col min="13571" max="13571" width="0" style="1" hidden="1" customWidth="1"/>
    <col min="13572" max="13572" width="19.140625" style="1" customWidth="1"/>
    <col min="13573" max="13574" width="9.140625" style="1"/>
    <col min="13575" max="13575" width="9.5703125" style="1" bestFit="1" customWidth="1"/>
    <col min="13576" max="13576" width="24.7109375" style="1" customWidth="1"/>
    <col min="13577" max="13577" width="33.42578125" style="1" customWidth="1"/>
    <col min="13578" max="13824" width="9.140625" style="1"/>
    <col min="13825" max="13825" width="17" style="1" customWidth="1"/>
    <col min="13826" max="13826" width="64" style="1" customWidth="1"/>
    <col min="13827" max="13827" width="0" style="1" hidden="1" customWidth="1"/>
    <col min="13828" max="13828" width="19.140625" style="1" customWidth="1"/>
    <col min="13829" max="13830" width="9.140625" style="1"/>
    <col min="13831" max="13831" width="9.5703125" style="1" bestFit="1" customWidth="1"/>
    <col min="13832" max="13832" width="24.7109375" style="1" customWidth="1"/>
    <col min="13833" max="13833" width="33.42578125" style="1" customWidth="1"/>
    <col min="13834" max="14080" width="9.140625" style="1"/>
    <col min="14081" max="14081" width="17" style="1" customWidth="1"/>
    <col min="14082" max="14082" width="64" style="1" customWidth="1"/>
    <col min="14083" max="14083" width="0" style="1" hidden="1" customWidth="1"/>
    <col min="14084" max="14084" width="19.140625" style="1" customWidth="1"/>
    <col min="14085" max="14086" width="9.140625" style="1"/>
    <col min="14087" max="14087" width="9.5703125" style="1" bestFit="1" customWidth="1"/>
    <col min="14088" max="14088" width="24.7109375" style="1" customWidth="1"/>
    <col min="14089" max="14089" width="33.42578125" style="1" customWidth="1"/>
    <col min="14090" max="14336" width="9.140625" style="1"/>
    <col min="14337" max="14337" width="17" style="1" customWidth="1"/>
    <col min="14338" max="14338" width="64" style="1" customWidth="1"/>
    <col min="14339" max="14339" width="0" style="1" hidden="1" customWidth="1"/>
    <col min="14340" max="14340" width="19.140625" style="1" customWidth="1"/>
    <col min="14341" max="14342" width="9.140625" style="1"/>
    <col min="14343" max="14343" width="9.5703125" style="1" bestFit="1" customWidth="1"/>
    <col min="14344" max="14344" width="24.7109375" style="1" customWidth="1"/>
    <col min="14345" max="14345" width="33.42578125" style="1" customWidth="1"/>
    <col min="14346" max="14592" width="9.140625" style="1"/>
    <col min="14593" max="14593" width="17" style="1" customWidth="1"/>
    <col min="14594" max="14594" width="64" style="1" customWidth="1"/>
    <col min="14595" max="14595" width="0" style="1" hidden="1" customWidth="1"/>
    <col min="14596" max="14596" width="19.140625" style="1" customWidth="1"/>
    <col min="14597" max="14598" width="9.140625" style="1"/>
    <col min="14599" max="14599" width="9.5703125" style="1" bestFit="1" customWidth="1"/>
    <col min="14600" max="14600" width="24.7109375" style="1" customWidth="1"/>
    <col min="14601" max="14601" width="33.42578125" style="1" customWidth="1"/>
    <col min="14602" max="14848" width="9.140625" style="1"/>
    <col min="14849" max="14849" width="17" style="1" customWidth="1"/>
    <col min="14850" max="14850" width="64" style="1" customWidth="1"/>
    <col min="14851" max="14851" width="0" style="1" hidden="1" customWidth="1"/>
    <col min="14852" max="14852" width="19.140625" style="1" customWidth="1"/>
    <col min="14853" max="14854" width="9.140625" style="1"/>
    <col min="14855" max="14855" width="9.5703125" style="1" bestFit="1" customWidth="1"/>
    <col min="14856" max="14856" width="24.7109375" style="1" customWidth="1"/>
    <col min="14857" max="14857" width="33.42578125" style="1" customWidth="1"/>
    <col min="14858" max="15104" width="9.140625" style="1"/>
    <col min="15105" max="15105" width="17" style="1" customWidth="1"/>
    <col min="15106" max="15106" width="64" style="1" customWidth="1"/>
    <col min="15107" max="15107" width="0" style="1" hidden="1" customWidth="1"/>
    <col min="15108" max="15108" width="19.140625" style="1" customWidth="1"/>
    <col min="15109" max="15110" width="9.140625" style="1"/>
    <col min="15111" max="15111" width="9.5703125" style="1" bestFit="1" customWidth="1"/>
    <col min="15112" max="15112" width="24.7109375" style="1" customWidth="1"/>
    <col min="15113" max="15113" width="33.42578125" style="1" customWidth="1"/>
    <col min="15114" max="15360" width="9.140625" style="1"/>
    <col min="15361" max="15361" width="17" style="1" customWidth="1"/>
    <col min="15362" max="15362" width="64" style="1" customWidth="1"/>
    <col min="15363" max="15363" width="0" style="1" hidden="1" customWidth="1"/>
    <col min="15364" max="15364" width="19.140625" style="1" customWidth="1"/>
    <col min="15365" max="15366" width="9.140625" style="1"/>
    <col min="15367" max="15367" width="9.5703125" style="1" bestFit="1" customWidth="1"/>
    <col min="15368" max="15368" width="24.7109375" style="1" customWidth="1"/>
    <col min="15369" max="15369" width="33.42578125" style="1" customWidth="1"/>
    <col min="15370" max="15616" width="9.140625" style="1"/>
    <col min="15617" max="15617" width="17" style="1" customWidth="1"/>
    <col min="15618" max="15618" width="64" style="1" customWidth="1"/>
    <col min="15619" max="15619" width="0" style="1" hidden="1" customWidth="1"/>
    <col min="15620" max="15620" width="19.140625" style="1" customWidth="1"/>
    <col min="15621" max="15622" width="9.140625" style="1"/>
    <col min="15623" max="15623" width="9.5703125" style="1" bestFit="1" customWidth="1"/>
    <col min="15624" max="15624" width="24.7109375" style="1" customWidth="1"/>
    <col min="15625" max="15625" width="33.42578125" style="1" customWidth="1"/>
    <col min="15626" max="15872" width="9.140625" style="1"/>
    <col min="15873" max="15873" width="17" style="1" customWidth="1"/>
    <col min="15874" max="15874" width="64" style="1" customWidth="1"/>
    <col min="15875" max="15875" width="0" style="1" hidden="1" customWidth="1"/>
    <col min="15876" max="15876" width="19.140625" style="1" customWidth="1"/>
    <col min="15877" max="15878" width="9.140625" style="1"/>
    <col min="15879" max="15879" width="9.5703125" style="1" bestFit="1" customWidth="1"/>
    <col min="15880" max="15880" width="24.7109375" style="1" customWidth="1"/>
    <col min="15881" max="15881" width="33.42578125" style="1" customWidth="1"/>
    <col min="15882" max="16128" width="9.140625" style="1"/>
    <col min="16129" max="16129" width="17" style="1" customWidth="1"/>
    <col min="16130" max="16130" width="64" style="1" customWidth="1"/>
    <col min="16131" max="16131" width="0" style="1" hidden="1" customWidth="1"/>
    <col min="16132" max="16132" width="19.140625" style="1" customWidth="1"/>
    <col min="16133" max="16134" width="9.140625" style="1"/>
    <col min="16135" max="16135" width="9.5703125" style="1" bestFit="1" customWidth="1"/>
    <col min="16136" max="16136" width="24.7109375" style="1" customWidth="1"/>
    <col min="16137" max="16137" width="33.42578125" style="1" customWidth="1"/>
    <col min="16138" max="16384" width="9.140625" style="1"/>
  </cols>
  <sheetData>
    <row r="1" spans="1:5" x14ac:dyDescent="0.3">
      <c r="A1" s="76" t="s">
        <v>0</v>
      </c>
      <c r="B1" s="76"/>
      <c r="C1" s="76"/>
      <c r="D1" s="76"/>
    </row>
    <row r="2" spans="1:5" x14ac:dyDescent="0.3">
      <c r="A2" s="2"/>
      <c r="B2" s="2"/>
      <c r="C2" s="2"/>
      <c r="D2" s="2"/>
    </row>
    <row r="3" spans="1:5" ht="18.75" customHeight="1" x14ac:dyDescent="0.3">
      <c r="B3" s="3" t="s">
        <v>1</v>
      </c>
      <c r="C3" s="4"/>
      <c r="D3" s="4"/>
    </row>
    <row r="4" spans="1:5" ht="18" customHeight="1" x14ac:dyDescent="0.3">
      <c r="A4" s="5"/>
      <c r="B4" s="6" t="s">
        <v>2</v>
      </c>
      <c r="C4" s="5"/>
      <c r="D4" s="5"/>
    </row>
    <row r="5" spans="1:5" ht="23.25" customHeight="1" x14ac:dyDescent="0.3">
      <c r="A5" s="7"/>
      <c r="B5" s="2" t="s">
        <v>3</v>
      </c>
      <c r="C5" s="7"/>
      <c r="D5" s="7"/>
    </row>
    <row r="6" spans="1:5" s="12" customFormat="1" ht="45.75" hidden="1" customHeight="1" x14ac:dyDescent="0.25">
      <c r="A6" s="8" t="s">
        <v>4</v>
      </c>
      <c r="B6" s="9" t="s">
        <v>5</v>
      </c>
      <c r="C6" s="10" t="s">
        <v>6</v>
      </c>
      <c r="D6" s="11" t="s">
        <v>7</v>
      </c>
    </row>
    <row r="7" spans="1:5" s="12" customFormat="1" ht="15.75" hidden="1" x14ac:dyDescent="0.25">
      <c r="A7" s="13"/>
      <c r="B7" s="14" t="s">
        <v>8</v>
      </c>
      <c r="C7" s="15" t="e">
        <f>#REF!</f>
        <v>#REF!</v>
      </c>
      <c r="D7" s="16" t="e">
        <f>C7/$D$5</f>
        <v>#REF!</v>
      </c>
    </row>
    <row r="8" spans="1:5" s="12" customFormat="1" ht="15.75" hidden="1" x14ac:dyDescent="0.25">
      <c r="A8" s="13"/>
      <c r="B8" s="17" t="s">
        <v>9</v>
      </c>
      <c r="C8" s="15" t="e">
        <f>#REF!</f>
        <v>#REF!</v>
      </c>
      <c r="D8" s="16" t="e">
        <f>C8/$D$5</f>
        <v>#REF!</v>
      </c>
    </row>
    <row r="9" spans="1:5" s="12" customFormat="1" ht="16.5" hidden="1" thickBot="1" x14ac:dyDescent="0.3">
      <c r="A9" s="18"/>
      <c r="B9" s="19" t="s">
        <v>10</v>
      </c>
      <c r="C9" s="20">
        <v>76498.720000000001</v>
      </c>
      <c r="D9" s="21" t="e">
        <f>C9/$D$5</f>
        <v>#DIV/0!</v>
      </c>
    </row>
    <row r="10" spans="1:5" s="12" customFormat="1" ht="16.5" hidden="1" thickBot="1" x14ac:dyDescent="0.3">
      <c r="A10" s="22"/>
      <c r="B10" s="23" t="s">
        <v>11</v>
      </c>
      <c r="C10" s="24" t="e">
        <f>SUM(C7:C9)</f>
        <v>#REF!</v>
      </c>
      <c r="D10" s="25" t="e">
        <f>D9</f>
        <v>#DIV/0!</v>
      </c>
    </row>
    <row r="11" spans="1:5" s="12" customFormat="1" ht="15.75" x14ac:dyDescent="0.25">
      <c r="A11" s="26"/>
      <c r="B11" s="27"/>
      <c r="C11" s="28"/>
      <c r="D11" s="28"/>
    </row>
    <row r="12" spans="1:5" s="12" customFormat="1" ht="121.5" customHeight="1" x14ac:dyDescent="0.25">
      <c r="A12" s="29" t="s">
        <v>12</v>
      </c>
      <c r="B12" s="30" t="s">
        <v>5</v>
      </c>
      <c r="C12" s="30" t="s">
        <v>6</v>
      </c>
      <c r="D12" s="30" t="s">
        <v>13</v>
      </c>
    </row>
    <row r="13" spans="1:5" s="12" customFormat="1" ht="23.25" customHeight="1" x14ac:dyDescent="0.25">
      <c r="A13" s="31"/>
      <c r="B13" s="32" t="s">
        <v>14</v>
      </c>
      <c r="C13" s="32"/>
      <c r="D13" s="33"/>
    </row>
    <row r="14" spans="1:5" s="12" customFormat="1" ht="15.75" x14ac:dyDescent="0.25">
      <c r="A14" s="34">
        <v>1100</v>
      </c>
      <c r="B14" s="35" t="s">
        <v>15</v>
      </c>
      <c r="C14" s="36" t="e">
        <f>#REF!</f>
        <v>#REF!</v>
      </c>
      <c r="D14" s="37">
        <f>SUM(D15:D17)</f>
        <v>6025.5</v>
      </c>
      <c r="E14" s="38"/>
    </row>
    <row r="15" spans="1:5" s="12" customFormat="1" ht="15.75" x14ac:dyDescent="0.25">
      <c r="A15" s="39">
        <v>1100</v>
      </c>
      <c r="B15" s="52" t="s">
        <v>16</v>
      </c>
      <c r="C15" s="46"/>
      <c r="D15" s="44">
        <f>365*9</f>
        <v>3285</v>
      </c>
    </row>
    <row r="16" spans="1:5" s="12" customFormat="1" ht="15.75" x14ac:dyDescent="0.25">
      <c r="A16" s="39">
        <v>1100</v>
      </c>
      <c r="B16" s="52" t="s">
        <v>17</v>
      </c>
      <c r="C16" s="46"/>
      <c r="D16" s="44">
        <f>744*0.25*9</f>
        <v>1674</v>
      </c>
    </row>
    <row r="17" spans="1:5" s="12" customFormat="1" ht="15.75" x14ac:dyDescent="0.25">
      <c r="A17" s="39">
        <v>1100</v>
      </c>
      <c r="B17" s="52" t="s">
        <v>18</v>
      </c>
      <c r="C17" s="46"/>
      <c r="D17" s="44">
        <f>474*0.25*9</f>
        <v>1066.5</v>
      </c>
    </row>
    <row r="18" spans="1:5" s="12" customFormat="1" ht="15.75" x14ac:dyDescent="0.25">
      <c r="A18" s="34">
        <v>1200</v>
      </c>
      <c r="B18" s="35" t="s">
        <v>19</v>
      </c>
      <c r="C18" s="36" t="e">
        <f>#REF!</f>
        <v>#REF!</v>
      </c>
      <c r="D18" s="40">
        <f>ROUND(D14*0.2409,0)</f>
        <v>1452</v>
      </c>
    </row>
    <row r="19" spans="1:5" s="12" customFormat="1" ht="15.75" x14ac:dyDescent="0.25">
      <c r="A19" s="34">
        <v>2200</v>
      </c>
      <c r="B19" s="41" t="s">
        <v>20</v>
      </c>
      <c r="C19" s="36" t="e">
        <f>SUM(#REF!)</f>
        <v>#REF!</v>
      </c>
      <c r="D19" s="40">
        <f>SUM(D20:D21)</f>
        <v>4925.3809999999994</v>
      </c>
    </row>
    <row r="20" spans="1:5" s="12" customFormat="1" ht="15.75" x14ac:dyDescent="0.25">
      <c r="A20" s="42">
        <v>2240</v>
      </c>
      <c r="B20" s="42" t="s">
        <v>21</v>
      </c>
      <c r="C20" s="43"/>
      <c r="D20" s="44">
        <f>[2]Tame_2017_2018!C60*0.1+1710</f>
        <v>3932.3809999999999</v>
      </c>
    </row>
    <row r="21" spans="1:5" s="12" customFormat="1" ht="15.75" x14ac:dyDescent="0.25">
      <c r="A21" s="42">
        <v>2270</v>
      </c>
      <c r="B21" s="42" t="s">
        <v>22</v>
      </c>
      <c r="C21" s="43"/>
      <c r="D21" s="44">
        <v>993</v>
      </c>
    </row>
    <row r="22" spans="1:5" s="12" customFormat="1" ht="15.75" x14ac:dyDescent="0.25">
      <c r="A22" s="34">
        <v>2300</v>
      </c>
      <c r="B22" s="41" t="s">
        <v>23</v>
      </c>
      <c r="C22" s="36" t="e">
        <f>SUM(C23:C23)</f>
        <v>#REF!</v>
      </c>
      <c r="D22" s="40">
        <f>SUM(D23:D23)</f>
        <v>746.76499999999999</v>
      </c>
    </row>
    <row r="23" spans="1:5" s="12" customFormat="1" ht="21" customHeight="1" x14ac:dyDescent="0.25">
      <c r="A23" s="45">
        <v>2310</v>
      </c>
      <c r="B23" s="45" t="s">
        <v>24</v>
      </c>
      <c r="C23" s="46" t="e">
        <f>#REF!</f>
        <v>#REF!</v>
      </c>
      <c r="D23" s="44">
        <f>[2]Tame_2017_2018!C69*0.1</f>
        <v>746.76499999999999</v>
      </c>
    </row>
    <row r="24" spans="1:5" s="12" customFormat="1" ht="28.5" customHeight="1" x14ac:dyDescent="0.25">
      <c r="A24" s="47"/>
      <c r="B24" s="48" t="s">
        <v>25</v>
      </c>
      <c r="C24" s="49" t="e">
        <f>C14+#REF!+C18+#REF!+#REF!+C19+C22+#REF!</f>
        <v>#REF!</v>
      </c>
      <c r="D24" s="50">
        <f>D14+D18+D19+D22</f>
        <v>13149.645999999999</v>
      </c>
    </row>
    <row r="25" spans="1:5" s="12" customFormat="1" ht="36.75" customHeight="1" x14ac:dyDescent="0.25">
      <c r="A25" s="47"/>
      <c r="B25" s="51" t="s">
        <v>26</v>
      </c>
      <c r="C25" s="49" t="e">
        <f>C15+#REF!+#REF!+#REF!+C19+#REF!+C23+C24</f>
        <v>#REF!</v>
      </c>
      <c r="D25" s="50"/>
    </row>
    <row r="26" spans="1:5" s="12" customFormat="1" ht="15.75" x14ac:dyDescent="0.25">
      <c r="A26" s="34">
        <v>1100</v>
      </c>
      <c r="B26" s="35" t="s">
        <v>15</v>
      </c>
      <c r="C26" s="36" t="e">
        <f>#REF!</f>
        <v>#REF!</v>
      </c>
      <c r="D26" s="37">
        <f>SUM(D27:D27)</f>
        <v>2070</v>
      </c>
      <c r="E26" s="38"/>
    </row>
    <row r="27" spans="1:5" s="12" customFormat="1" ht="15.75" x14ac:dyDescent="0.25">
      <c r="A27" s="39">
        <v>1100</v>
      </c>
      <c r="B27" s="52" t="s">
        <v>27</v>
      </c>
      <c r="C27" s="46"/>
      <c r="D27" s="44">
        <f>[2]Netiesas_izmaksas!F2</f>
        <v>2070</v>
      </c>
    </row>
    <row r="28" spans="1:5" s="12" customFormat="1" ht="15.75" x14ac:dyDescent="0.25">
      <c r="A28" s="34">
        <v>1200</v>
      </c>
      <c r="B28" s="35" t="s">
        <v>19</v>
      </c>
      <c r="C28" s="36" t="e">
        <f>#REF!</f>
        <v>#REF!</v>
      </c>
      <c r="D28" s="40">
        <f>ROUND(D26*0.2409,0)</f>
        <v>499</v>
      </c>
    </row>
    <row r="29" spans="1:5" s="12" customFormat="1" ht="15.75" hidden="1" x14ac:dyDescent="0.25">
      <c r="A29" s="34">
        <v>2100</v>
      </c>
      <c r="B29" s="41" t="s">
        <v>28</v>
      </c>
      <c r="C29" s="36">
        <v>0</v>
      </c>
      <c r="D29" s="40">
        <v>0</v>
      </c>
    </row>
    <row r="30" spans="1:5" s="12" customFormat="1" ht="15.75" x14ac:dyDescent="0.25">
      <c r="A30" s="34">
        <v>2200</v>
      </c>
      <c r="B30" s="41" t="s">
        <v>20</v>
      </c>
      <c r="C30" s="36" t="e">
        <f>SUM(C31:C34)</f>
        <v>#REF!</v>
      </c>
      <c r="D30" s="40">
        <f>SUM(D31:D34)</f>
        <v>3129.7922382290935</v>
      </c>
    </row>
    <row r="31" spans="1:5" s="12" customFormat="1" ht="15.75" x14ac:dyDescent="0.25">
      <c r="A31" s="45">
        <v>2210</v>
      </c>
      <c r="B31" s="45" t="s">
        <v>29</v>
      </c>
      <c r="C31" s="46" t="e">
        <f>#REF!</f>
        <v>#REF!</v>
      </c>
      <c r="D31" s="44">
        <f>[2]Netiesas_izmaksas!F4+[2]Netiesas_izmaksas!F5</f>
        <v>184.80516514406185</v>
      </c>
    </row>
    <row r="32" spans="1:5" s="12" customFormat="1" ht="15" customHeight="1" x14ac:dyDescent="0.25">
      <c r="A32" s="45">
        <v>2220</v>
      </c>
      <c r="B32" s="53" t="s">
        <v>30</v>
      </c>
      <c r="C32" s="46" t="e">
        <f>#REF!</f>
        <v>#REF!</v>
      </c>
      <c r="D32" s="44">
        <f>[2]Netiesas_izmaksas!F6+[2]Netiesas_izmaksas!F7+[2]Netiesas_izmaksas!F8</f>
        <v>1542.4517603654251</v>
      </c>
    </row>
    <row r="33" spans="1:19" s="12" customFormat="1" ht="35.25" customHeight="1" x14ac:dyDescent="0.25">
      <c r="A33" s="45">
        <v>2230</v>
      </c>
      <c r="B33" s="53" t="s">
        <v>31</v>
      </c>
      <c r="C33" s="46" t="e">
        <f>#REF!</f>
        <v>#REF!</v>
      </c>
      <c r="D33" s="44">
        <f>[2]Netiesas_izmaksas!F9+[2]Netiesas_izmaksas!F10</f>
        <v>126.72913914265638</v>
      </c>
    </row>
    <row r="34" spans="1:19" s="12" customFormat="1" ht="15.75" x14ac:dyDescent="0.25">
      <c r="A34" s="42">
        <v>2240</v>
      </c>
      <c r="B34" s="42" t="s">
        <v>32</v>
      </c>
      <c r="C34" s="43" t="e">
        <f>#REF!</f>
        <v>#REF!</v>
      </c>
      <c r="D34" s="44">
        <f>[2]Netiesas_izmaksas!F11+[2]Netiesas_izmaksas!F12+[2]Netiesas_izmaksas!F13+[2]Netiesas_izmaksas!F14+[2]Netiesas_izmaksas!F15</f>
        <v>1275.8061735769502</v>
      </c>
    </row>
    <row r="35" spans="1:19" s="12" customFormat="1" ht="15.75" x14ac:dyDescent="0.25">
      <c r="A35" s="34">
        <v>2300</v>
      </c>
      <c r="B35" s="41" t="s">
        <v>23</v>
      </c>
      <c r="C35" s="36" t="e">
        <f>SUM(C36:C41)</f>
        <v>#REF!</v>
      </c>
      <c r="D35" s="40">
        <f>SUM(D36:D39)</f>
        <v>1798.8548559381588</v>
      </c>
    </row>
    <row r="36" spans="1:19" s="12" customFormat="1" ht="19.5" customHeight="1" x14ac:dyDescent="0.25">
      <c r="A36" s="45">
        <v>2310</v>
      </c>
      <c r="B36" s="45" t="s">
        <v>24</v>
      </c>
      <c r="C36" s="46" t="e">
        <f>#REF!</f>
        <v>#REF!</v>
      </c>
      <c r="D36" s="44">
        <f>[2]Netiesas_izmaksas!F16</f>
        <v>68.3508573436402</v>
      </c>
    </row>
    <row r="37" spans="1:19" s="12" customFormat="1" ht="38.25" customHeight="1" x14ac:dyDescent="0.25">
      <c r="A37" s="45">
        <v>2320</v>
      </c>
      <c r="B37" s="53" t="s">
        <v>33</v>
      </c>
      <c r="C37" s="46" t="e">
        <f>#REF!</f>
        <v>#REF!</v>
      </c>
      <c r="D37" s="44">
        <f>[2]Netiesas_izmaksas!F17</f>
        <v>1466.492266338721</v>
      </c>
    </row>
    <row r="38" spans="1:19" s="12" customFormat="1" ht="31.5" x14ac:dyDescent="0.25">
      <c r="A38" s="42">
        <v>2340</v>
      </c>
      <c r="B38" s="54" t="s">
        <v>34</v>
      </c>
      <c r="C38" s="46" t="e">
        <f>#REF!</f>
        <v>#REF!</v>
      </c>
      <c r="D38" s="44">
        <f>[2]Netiesas_izmaksas!F18</f>
        <v>7.9034293745607878</v>
      </c>
    </row>
    <row r="39" spans="1:19" s="12" customFormat="1" ht="15.75" x14ac:dyDescent="0.25">
      <c r="A39" s="42">
        <v>2350</v>
      </c>
      <c r="B39" s="54" t="s">
        <v>35</v>
      </c>
      <c r="C39" s="46"/>
      <c r="D39" s="44">
        <f>[2]Netiesas_izmaksas!F19</f>
        <v>256.1083028812368</v>
      </c>
    </row>
    <row r="40" spans="1:19" s="12" customFormat="1" ht="28.5" customHeight="1" x14ac:dyDescent="0.25">
      <c r="A40" s="55"/>
      <c r="B40" s="48" t="s">
        <v>36</v>
      </c>
      <c r="C40" s="56"/>
      <c r="D40" s="50">
        <f>D26+D28+D30+D35</f>
        <v>7497.6470941672524</v>
      </c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</row>
    <row r="41" spans="1:19" s="12" customFormat="1" ht="28.5" customHeight="1" x14ac:dyDescent="0.25">
      <c r="A41" s="55"/>
      <c r="B41" s="47" t="s">
        <v>37</v>
      </c>
      <c r="C41" s="56"/>
      <c r="D41" s="50">
        <f>D24+D40</f>
        <v>20647.293094167253</v>
      </c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</row>
    <row r="42" spans="1:19" s="12" customFormat="1" ht="28.5" customHeight="1" x14ac:dyDescent="0.25">
      <c r="A42" s="55"/>
      <c r="B42" s="47" t="s">
        <v>38</v>
      </c>
      <c r="C42" s="56"/>
      <c r="D42" s="49">
        <f>D41/D43+0.02</f>
        <v>2.3802301205038012</v>
      </c>
      <c r="F42" s="61"/>
      <c r="G42" s="61"/>
      <c r="H42" s="61"/>
      <c r="I42" s="61"/>
      <c r="J42" s="61"/>
      <c r="K42" s="62">
        <f>D41/9/4/40</f>
        <v>14.338397982060593</v>
      </c>
      <c r="L42" s="63">
        <f>K42*1.21</f>
        <v>17.349461558293317</v>
      </c>
      <c r="M42" s="62">
        <f>D41/9/4/40</f>
        <v>14.338397982060593</v>
      </c>
      <c r="N42" s="61" t="s">
        <v>39</v>
      </c>
      <c r="O42" s="61"/>
      <c r="P42" s="61"/>
      <c r="Q42" s="61"/>
      <c r="R42" s="61"/>
      <c r="S42" s="61"/>
    </row>
    <row r="43" spans="1:19" s="12" customFormat="1" ht="28.5" customHeight="1" x14ac:dyDescent="0.25">
      <c r="A43" s="77" t="s">
        <v>40</v>
      </c>
      <c r="B43" s="78"/>
      <c r="C43" s="37">
        <v>574</v>
      </c>
      <c r="D43" s="57">
        <f>9*4*27*9</f>
        <v>8748</v>
      </c>
      <c r="F43" s="61"/>
      <c r="G43" s="61"/>
      <c r="H43" s="61"/>
      <c r="I43" s="61"/>
      <c r="J43" s="61"/>
      <c r="K43" s="61"/>
      <c r="L43" s="61"/>
      <c r="M43" s="62">
        <f>M42/6</f>
        <v>2.3897329970100989</v>
      </c>
      <c r="N43" s="61" t="s">
        <v>41</v>
      </c>
      <c r="O43" s="61"/>
      <c r="P43" s="61"/>
      <c r="Q43" s="61"/>
      <c r="R43" s="61"/>
      <c r="S43" s="61"/>
    </row>
    <row r="44" spans="1:19" ht="28.5" customHeight="1" x14ac:dyDescent="0.3">
      <c r="A44" s="79" t="s">
        <v>42</v>
      </c>
      <c r="B44" s="80"/>
      <c r="C44" s="58" t="e">
        <f>#REF!/12</f>
        <v>#REF!</v>
      </c>
      <c r="D44" s="59"/>
      <c r="F44" s="64"/>
      <c r="G44" s="64"/>
      <c r="H44" s="64"/>
      <c r="I44" s="64"/>
      <c r="J44" s="64"/>
      <c r="K44" s="64"/>
      <c r="L44" s="64"/>
      <c r="M44" s="65" t="s">
        <v>43</v>
      </c>
      <c r="N44" s="65" t="s">
        <v>44</v>
      </c>
      <c r="O44" s="64"/>
      <c r="P44" s="64"/>
      <c r="Q44" s="64"/>
      <c r="R44" s="64"/>
      <c r="S44" s="64"/>
    </row>
    <row r="45" spans="1:19" ht="37.5" customHeight="1" x14ac:dyDescent="0.3">
      <c r="A45" s="72" t="s">
        <v>45</v>
      </c>
      <c r="B45" s="73"/>
      <c r="C45" s="58"/>
      <c r="D45" s="60">
        <v>2.38</v>
      </c>
      <c r="F45" s="64">
        <f>D45*2026</f>
        <v>4821.88</v>
      </c>
      <c r="G45" s="64"/>
      <c r="H45" s="64"/>
      <c r="I45" s="64"/>
      <c r="J45" s="66">
        <f>D45/D42</f>
        <v>0.99990332006060301</v>
      </c>
      <c r="K45" s="67">
        <f>2.25*2026</f>
        <v>4558.5</v>
      </c>
      <c r="L45" s="64"/>
      <c r="M45" s="62">
        <f>D45*1.1+0.02</f>
        <v>2.6379999999999999</v>
      </c>
      <c r="N45" s="64"/>
      <c r="O45" s="64"/>
      <c r="P45" s="64"/>
      <c r="Q45" s="64"/>
      <c r="R45" s="64"/>
      <c r="S45" s="64"/>
    </row>
    <row r="46" spans="1:19" ht="30" customHeight="1" x14ac:dyDescent="0.3">
      <c r="A46" s="72" t="s">
        <v>46</v>
      </c>
      <c r="B46" s="73"/>
      <c r="C46" s="58"/>
      <c r="D46" s="60">
        <v>3.63</v>
      </c>
      <c r="F46" s="64">
        <f>D46*10</f>
        <v>36.299999999999997</v>
      </c>
      <c r="G46" s="64"/>
      <c r="H46" s="64"/>
      <c r="I46" s="64"/>
      <c r="J46" s="66">
        <f>D46/D42</f>
        <v>1.5250626268151213</v>
      </c>
      <c r="K46" s="67">
        <f>3.3*20</f>
        <v>66</v>
      </c>
      <c r="L46" s="64"/>
      <c r="M46" s="62">
        <f>D46*1.1</f>
        <v>3.9930000000000003</v>
      </c>
      <c r="N46" s="68">
        <f>M46*1.21+0.11</f>
        <v>4.9415300000000002</v>
      </c>
      <c r="O46" s="64"/>
      <c r="P46" s="64"/>
      <c r="Q46" s="64"/>
      <c r="R46" s="64"/>
      <c r="S46" s="64"/>
    </row>
    <row r="47" spans="1:19" ht="15" customHeight="1" x14ac:dyDescent="0.3">
      <c r="A47" s="72" t="s">
        <v>47</v>
      </c>
      <c r="B47" s="73"/>
      <c r="C47" s="58"/>
      <c r="D47" s="60">
        <v>2.7280000000000002</v>
      </c>
      <c r="F47" s="64">
        <f>D47*10</f>
        <v>27.28</v>
      </c>
      <c r="G47" s="64"/>
      <c r="H47" s="64"/>
      <c r="I47" s="64"/>
      <c r="J47" s="66">
        <f>D47/D42</f>
        <v>1.1461076710610609</v>
      </c>
      <c r="K47" s="67">
        <f>2.48*10</f>
        <v>24.8</v>
      </c>
      <c r="L47" s="64"/>
      <c r="M47" s="62">
        <f>D47*1.1</f>
        <v>3.0008000000000004</v>
      </c>
      <c r="N47" s="68">
        <f>M47*1.21</f>
        <v>3.6309680000000002</v>
      </c>
      <c r="O47" s="64"/>
      <c r="P47" s="64"/>
      <c r="Q47" s="64"/>
      <c r="R47" s="64"/>
      <c r="S47" s="64"/>
    </row>
    <row r="48" spans="1:19" ht="28.5" customHeight="1" x14ac:dyDescent="0.3">
      <c r="A48" s="72" t="s">
        <v>48</v>
      </c>
      <c r="B48" s="73"/>
      <c r="C48" s="58"/>
      <c r="D48" s="60">
        <v>7.7220000000000004</v>
      </c>
      <c r="F48" s="64">
        <f>D48*10</f>
        <v>77.22</v>
      </c>
      <c r="G48" s="64"/>
      <c r="H48" s="64"/>
      <c r="I48" s="64"/>
      <c r="J48" s="66">
        <f>D48/D42</f>
        <v>3.2442241334067128</v>
      </c>
      <c r="K48" s="67">
        <f>7.02*10</f>
        <v>70.199999999999989</v>
      </c>
      <c r="L48" s="64"/>
      <c r="M48" s="62">
        <f>D48*1.1</f>
        <v>8.4942000000000011</v>
      </c>
      <c r="N48" s="68">
        <f>M48*1.21+0.16</f>
        <v>10.437982000000002</v>
      </c>
      <c r="O48" s="64"/>
      <c r="P48" s="64"/>
      <c r="Q48" s="64"/>
      <c r="R48" s="64"/>
      <c r="S48" s="64"/>
    </row>
    <row r="49" spans="1:19" ht="28.5" customHeight="1" x14ac:dyDescent="0.3">
      <c r="A49" s="74" t="s">
        <v>49</v>
      </c>
      <c r="B49" s="75"/>
      <c r="C49" s="56"/>
      <c r="D49" s="50">
        <f>SUM(F45:F48)</f>
        <v>4962.68</v>
      </c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</row>
    <row r="50" spans="1:19" s="69" customFormat="1" x14ac:dyDescent="0.3">
      <c r="B50" s="70" t="s">
        <v>50</v>
      </c>
      <c r="D50" s="71">
        <f>D49-D41</f>
        <v>-15684.613094167253</v>
      </c>
    </row>
    <row r="52" spans="1:19" x14ac:dyDescent="0.3">
      <c r="A52" s="1" t="s">
        <v>51</v>
      </c>
    </row>
  </sheetData>
  <mergeCells count="8">
    <mergeCell ref="A48:B48"/>
    <mergeCell ref="A49:B49"/>
    <mergeCell ref="A1:D1"/>
    <mergeCell ref="A43:B43"/>
    <mergeCell ref="A44:B44"/>
    <mergeCell ref="A45:B45"/>
    <mergeCell ref="A46:B46"/>
    <mergeCell ref="A47:B47"/>
  </mergeCells>
  <printOptions horizontalCentered="1"/>
  <pageMargins left="0.74803149606299213" right="0.74803149606299213" top="0.78740157480314965" bottom="0.59055118110236227" header="0" footer="0"/>
  <pageSetup paperSize="9" scale="6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Tame_baseins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Jevgēnija Sviridenkova</cp:lastModifiedBy>
  <cp:lastPrinted>2018-09-04T15:17:04Z</cp:lastPrinted>
  <dcterms:created xsi:type="dcterms:W3CDTF">2018-09-03T08:20:52Z</dcterms:created>
  <dcterms:modified xsi:type="dcterms:W3CDTF">2018-09-04T15:17:09Z</dcterms:modified>
</cp:coreProperties>
</file>