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387684A7-D489-48DA-9314-F7E211F59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ks_paz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" l="1"/>
  <c r="C43" i="4"/>
  <c r="C31" i="4"/>
  <c r="C28" i="4"/>
  <c r="C29" i="4" s="1"/>
  <c r="C32" i="4" l="1"/>
  <c r="C33" i="4" l="1"/>
  <c r="C8" i="4" s="1"/>
  <c r="C53" i="4"/>
  <c r="C50" i="4"/>
  <c r="C39" i="4"/>
  <c r="C36" i="4"/>
  <c r="C37" i="4" s="1"/>
  <c r="C40" i="4" l="1"/>
  <c r="C41" i="4" s="1"/>
  <c r="C13" i="4"/>
  <c r="C12" i="4"/>
  <c r="C10" i="4"/>
  <c r="C23" i="4"/>
  <c r="C47" i="4" s="1"/>
  <c r="C11" i="4" s="1"/>
  <c r="C20" i="4"/>
  <c r="C21" i="4" s="1"/>
  <c r="C56" i="4" s="1"/>
  <c r="C57" i="4" s="1"/>
  <c r="C9" i="4" l="1"/>
  <c r="C61" i="4"/>
  <c r="C62" i="4"/>
  <c r="C60" i="4"/>
  <c r="C65" i="4"/>
  <c r="C64" i="4"/>
  <c r="C63" i="4"/>
  <c r="C59" i="4"/>
  <c r="C58" i="4"/>
  <c r="C68" i="4"/>
  <c r="C67" i="4"/>
  <c r="C66" i="4"/>
  <c r="C24" i="4"/>
  <c r="C25" i="4" s="1"/>
  <c r="C69" i="4" l="1"/>
  <c r="C7" i="4"/>
  <c r="C6" i="4" s="1"/>
  <c r="C15" i="4"/>
  <c r="C14" i="4" s="1"/>
  <c r="C16" i="4" l="1"/>
</calcChain>
</file>

<file path=xl/sharedStrings.xml><?xml version="1.0" encoding="utf-8"?>
<sst xmlns="http://schemas.openxmlformats.org/spreadsheetml/2006/main" count="88" uniqueCount="77">
  <si>
    <t>Izdevumu klasifikācijas kods</t>
  </si>
  <si>
    <t>Rādītājs (materiāla/izejvielas nosaukums, atlīdzība un citi izmaksu veidi)</t>
  </si>
  <si>
    <t>Tiešās izmaksas (Tizm)</t>
  </si>
  <si>
    <t xml:space="preserve">Tonera izmaksas kopētājam </t>
  </si>
  <si>
    <t>Netiešās izmaksas (Nizm)</t>
  </si>
  <si>
    <t>Administratīvās izmaksas</t>
  </si>
  <si>
    <t>Aprēķinu skaidrojums:</t>
  </si>
  <si>
    <t xml:space="preserve">DD soc.nodoklis 23.59% </t>
  </si>
  <si>
    <t>Kopā:</t>
  </si>
  <si>
    <t>Vidējais darba stundu skaits mēnesī</t>
  </si>
  <si>
    <t>Vidējās darba minūtes mēnesī</t>
  </si>
  <si>
    <t>Papīrs A4 formāts 500 lpp iepakojums</t>
  </si>
  <si>
    <t>1 lapas izmaksas:</t>
  </si>
  <si>
    <t>Vidējais darba minūšu skaits gadā  (min)</t>
  </si>
  <si>
    <t>Koeficents: iesaistīto darbinieku plānoto atlīdzību gadā  / visu darbinieku plānoto atlīdzību gadā</t>
  </si>
  <si>
    <t>Sagatavoja:</t>
  </si>
  <si>
    <t>Papīra izmaksas</t>
  </si>
  <si>
    <t>biroja preces(2311)</t>
  </si>
  <si>
    <t>Amortizācija 1 minūtē:</t>
  </si>
  <si>
    <t>Printera amortizācija mēnesī</t>
  </si>
  <si>
    <t>=4.63/10080*1</t>
  </si>
  <si>
    <t xml:space="preserve">Printera amortizācijas izmaksas </t>
  </si>
  <si>
    <t xml:space="preserve">Zemes likumiskās lietošanas maksas maksāšanas paziņojuma sagatavošanas un nosūtīšanas izmaksas </t>
  </si>
  <si>
    <t xml:space="preserve">Nekustamā īpašuma un adresācijas speciālists atalgojums mēnesī </t>
  </si>
  <si>
    <t>=3.23/500</t>
  </si>
  <si>
    <t xml:space="preserve">Vecākais grāmatvedis atalgojums mēnesī </t>
  </si>
  <si>
    <t>Nekustamā īpašuma un adresācijas speciālists atalgojums 1 minūtē:</t>
  </si>
  <si>
    <t>Vecākais grāmatvedis atalgojums 1 minūtē:</t>
  </si>
  <si>
    <t>Nek. Īpaš. un adresācijas spec. atalg., DD soc.nodoklis</t>
  </si>
  <si>
    <t>Vecākais grāmatvedis atalgojums, DD soc.nodoklis</t>
  </si>
  <si>
    <t>Toneris  (7000 lpp)</t>
  </si>
  <si>
    <t>=82.74/7000</t>
  </si>
  <si>
    <t>telekomunikāciju, pasta izdevumi (2210)</t>
  </si>
  <si>
    <t>informācijas sistēmas uzturēšana (2250)</t>
  </si>
  <si>
    <t>Izdevumi par ūdeni un kanalizāciju (2222)</t>
  </si>
  <si>
    <t>Izdevumi par atkritumu izvešanu (2224)</t>
  </si>
  <si>
    <t>Izdevumi par elektroenerģiju (2223)</t>
  </si>
  <si>
    <t>Maksājumu pakalpojumi un komisijas (bankas komisija, pakalpojumi) (2236)</t>
  </si>
  <si>
    <t>Ēku, būvju un telpu remontdarbi (2241)</t>
  </si>
  <si>
    <t>Iekārtas, inventāra un aparatūras remonts, tehniskā apkalpošana (2243)</t>
  </si>
  <si>
    <t>Nekustamā īpašuma uzturēšana (2244)</t>
  </si>
  <si>
    <t>Pārējie neklasificētie izdevumi (2239)</t>
  </si>
  <si>
    <t>Admin. ēku uzturēšana, pārējie administratīvie izdevumi: Izdevumi par apkuri (2221)</t>
  </si>
  <si>
    <t>1119;1210</t>
  </si>
  <si>
    <t>Datora amortizācijas izmaksas</t>
  </si>
  <si>
    <t>2221;2222;2223;2224;2241;2243;2244;2236;2239;2250;2311;2210</t>
  </si>
  <si>
    <t xml:space="preserve">Nekustamā īpašuma nodaļas vadītāja atalgojums mēnesī </t>
  </si>
  <si>
    <t>Nekustamā īpašuma nodaļas vadītāja atalgojums 1 minūtē:</t>
  </si>
  <si>
    <t>Nekustamā īpašuma nod. vad. atalg., DD soc.nodoklis</t>
  </si>
  <si>
    <t>Datora amortizācija mēnesī 3 gab.</t>
  </si>
  <si>
    <t>Vecākais grāmatvedis atalgojums 10 minūtēs:</t>
  </si>
  <si>
    <t>=2013.28/10080*10</t>
  </si>
  <si>
    <t xml:space="preserve"> A.Snigireva</t>
  </si>
  <si>
    <t>NEKUSTAMĀ ĪPAŠUMA NODAĻA</t>
  </si>
  <si>
    <t>=79922/(17744893-79922)</t>
  </si>
  <si>
    <t>=207556*0.45%/120960</t>
  </si>
  <si>
    <t>=75952*0.45%/120960</t>
  </si>
  <si>
    <t>=393450*0.45%/120960</t>
  </si>
  <si>
    <t>=6436*0.45%/120960</t>
  </si>
  <si>
    <t>=6261*0.45%/120960</t>
  </si>
  <si>
    <t>=4301328*0.45%/120960</t>
  </si>
  <si>
    <t>=31442*0.45%/120960</t>
  </si>
  <si>
    <t>=61556*0.45%/120960</t>
  </si>
  <si>
    <t>=101766*0.45%/120960</t>
  </si>
  <si>
    <t>=119476*0.45%/120960</t>
  </si>
  <si>
    <t>=63005*0.45%/120960</t>
  </si>
  <si>
    <t>=224411*0.45%/120960</t>
  </si>
  <si>
    <t>Nekustamā īpašuma un adresācijas speciālists atalgojums 30 minūtēs:</t>
  </si>
  <si>
    <t>Nekustamā īpašuma nodaļas vadītāja atalgojums 30 minūtēs:</t>
  </si>
  <si>
    <t>Amortizācija 70 minūtēs:</t>
  </si>
  <si>
    <t>=63.39/10080*70</t>
  </si>
  <si>
    <t>Administratīvās izmaksas 5 minūtēs:</t>
  </si>
  <si>
    <t>izmaksu kopsumma</t>
  </si>
  <si>
    <t>=2161.59/10080*30</t>
  </si>
  <si>
    <t>Izmaksu apjoms viena maksas pakalpojuma veida nodrošināšanai, EUR</t>
  </si>
  <si>
    <t>=2485.39/10080*30</t>
  </si>
  <si>
    <t>Pielikums 
Ādažu novada pašvaldības domes
28.11.2024. lēmumam Nr. 462
“Par maksāšanas paziņojuma sagatavošanas un nosūtīšanas izmaksu apmēra noteikšanu zemes likumiskajiem lietotājiem”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</si>
</sst>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2" fillId="0" borderId="7" xfId="0" applyFont="1" applyBorder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164" fontId="2" fillId="0" borderId="0" xfId="0" applyNumberFormat="1" applyFont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49" fontId="2" fillId="0" borderId="0" xfId="0" applyNumberFormat="1" applyFont="1"/>
    <xf numFmtId="165" fontId="4" fillId="2" borderId="0" xfId="0" applyNumberFormat="1" applyFont="1" applyFill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0" xfId="0" applyFont="1" applyAlignment="1">
      <alignment horizontal="right" wrapText="1"/>
    </xf>
    <xf numFmtId="10" fontId="2" fillId="0" borderId="0" xfId="0" applyNumberFormat="1" applyFont="1"/>
    <xf numFmtId="166" fontId="2" fillId="0" borderId="0" xfId="0" applyNumberFormat="1" applyFont="1"/>
    <xf numFmtId="14" fontId="2" fillId="0" borderId="0" xfId="0" applyNumberFormat="1" applyFont="1" applyAlignment="1">
      <alignment horizontal="left"/>
    </xf>
    <xf numFmtId="165" fontId="2" fillId="0" borderId="4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2" fontId="4" fillId="2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9B2D-AE8F-4AA2-A45E-77C8F31E1A13}">
  <dimension ref="A1:D75"/>
  <sheetViews>
    <sheetView tabSelected="1" workbookViewId="0">
      <selection activeCell="H15" sqref="H15"/>
    </sheetView>
  </sheetViews>
  <sheetFormatPr defaultRowHeight="13.8" x14ac:dyDescent="0.25"/>
  <cols>
    <col min="1" max="1" width="23.88671875" style="1" customWidth="1"/>
    <col min="2" max="2" width="45.44140625" style="1" customWidth="1"/>
    <col min="3" max="3" width="23" style="1" customWidth="1"/>
    <col min="4" max="4" width="4.88671875" style="1" bestFit="1" customWidth="1"/>
    <col min="5" max="251" width="9.109375" style="1"/>
    <col min="252" max="252" width="25.33203125" style="1" customWidth="1"/>
    <col min="253" max="255" width="9.109375" style="1"/>
    <col min="256" max="256" width="23.33203125" style="1" customWidth="1"/>
    <col min="257" max="257" width="29.6640625" style="1" customWidth="1"/>
    <col min="258" max="258" width="28.6640625" style="1" customWidth="1"/>
    <col min="259" max="259" width="14.6640625" style="1" customWidth="1"/>
    <col min="260" max="507" width="9.109375" style="1"/>
    <col min="508" max="508" width="25.33203125" style="1" customWidth="1"/>
    <col min="509" max="511" width="9.109375" style="1"/>
    <col min="512" max="512" width="23.33203125" style="1" customWidth="1"/>
    <col min="513" max="513" width="29.6640625" style="1" customWidth="1"/>
    <col min="514" max="514" width="28.6640625" style="1" customWidth="1"/>
    <col min="515" max="515" width="14.6640625" style="1" customWidth="1"/>
    <col min="516" max="763" width="9.109375" style="1"/>
    <col min="764" max="764" width="25.33203125" style="1" customWidth="1"/>
    <col min="765" max="767" width="9.109375" style="1"/>
    <col min="768" max="768" width="23.33203125" style="1" customWidth="1"/>
    <col min="769" max="769" width="29.6640625" style="1" customWidth="1"/>
    <col min="770" max="770" width="28.6640625" style="1" customWidth="1"/>
    <col min="771" max="771" width="14.6640625" style="1" customWidth="1"/>
    <col min="772" max="1019" width="9.109375" style="1"/>
    <col min="1020" max="1020" width="25.33203125" style="1" customWidth="1"/>
    <col min="1021" max="1023" width="9.109375" style="1"/>
    <col min="1024" max="1024" width="23.33203125" style="1" customWidth="1"/>
    <col min="1025" max="1025" width="29.6640625" style="1" customWidth="1"/>
    <col min="1026" max="1026" width="28.6640625" style="1" customWidth="1"/>
    <col min="1027" max="1027" width="14.6640625" style="1" customWidth="1"/>
    <col min="1028" max="1275" width="9.109375" style="1"/>
    <col min="1276" max="1276" width="25.33203125" style="1" customWidth="1"/>
    <col min="1277" max="1279" width="9.109375" style="1"/>
    <col min="1280" max="1280" width="23.33203125" style="1" customWidth="1"/>
    <col min="1281" max="1281" width="29.6640625" style="1" customWidth="1"/>
    <col min="1282" max="1282" width="28.6640625" style="1" customWidth="1"/>
    <col min="1283" max="1283" width="14.6640625" style="1" customWidth="1"/>
    <col min="1284" max="1531" width="9.109375" style="1"/>
    <col min="1532" max="1532" width="25.33203125" style="1" customWidth="1"/>
    <col min="1533" max="1535" width="9.109375" style="1"/>
    <col min="1536" max="1536" width="23.33203125" style="1" customWidth="1"/>
    <col min="1537" max="1537" width="29.6640625" style="1" customWidth="1"/>
    <col min="1538" max="1538" width="28.6640625" style="1" customWidth="1"/>
    <col min="1539" max="1539" width="14.6640625" style="1" customWidth="1"/>
    <col min="1540" max="1787" width="9.109375" style="1"/>
    <col min="1788" max="1788" width="25.33203125" style="1" customWidth="1"/>
    <col min="1789" max="1791" width="9.109375" style="1"/>
    <col min="1792" max="1792" width="23.33203125" style="1" customWidth="1"/>
    <col min="1793" max="1793" width="29.6640625" style="1" customWidth="1"/>
    <col min="1794" max="1794" width="28.6640625" style="1" customWidth="1"/>
    <col min="1795" max="1795" width="14.6640625" style="1" customWidth="1"/>
    <col min="1796" max="2043" width="9.109375" style="1"/>
    <col min="2044" max="2044" width="25.33203125" style="1" customWidth="1"/>
    <col min="2045" max="2047" width="9.109375" style="1"/>
    <col min="2048" max="2048" width="23.33203125" style="1" customWidth="1"/>
    <col min="2049" max="2049" width="29.6640625" style="1" customWidth="1"/>
    <col min="2050" max="2050" width="28.6640625" style="1" customWidth="1"/>
    <col min="2051" max="2051" width="14.6640625" style="1" customWidth="1"/>
    <col min="2052" max="2299" width="9.109375" style="1"/>
    <col min="2300" max="2300" width="25.33203125" style="1" customWidth="1"/>
    <col min="2301" max="2303" width="9.109375" style="1"/>
    <col min="2304" max="2304" width="23.33203125" style="1" customWidth="1"/>
    <col min="2305" max="2305" width="29.6640625" style="1" customWidth="1"/>
    <col min="2306" max="2306" width="28.6640625" style="1" customWidth="1"/>
    <col min="2307" max="2307" width="14.6640625" style="1" customWidth="1"/>
    <col min="2308" max="2555" width="9.109375" style="1"/>
    <col min="2556" max="2556" width="25.33203125" style="1" customWidth="1"/>
    <col min="2557" max="2559" width="9.109375" style="1"/>
    <col min="2560" max="2560" width="23.33203125" style="1" customWidth="1"/>
    <col min="2561" max="2561" width="29.6640625" style="1" customWidth="1"/>
    <col min="2562" max="2562" width="28.6640625" style="1" customWidth="1"/>
    <col min="2563" max="2563" width="14.6640625" style="1" customWidth="1"/>
    <col min="2564" max="2811" width="9.109375" style="1"/>
    <col min="2812" max="2812" width="25.33203125" style="1" customWidth="1"/>
    <col min="2813" max="2815" width="9.109375" style="1"/>
    <col min="2816" max="2816" width="23.33203125" style="1" customWidth="1"/>
    <col min="2817" max="2817" width="29.6640625" style="1" customWidth="1"/>
    <col min="2818" max="2818" width="28.6640625" style="1" customWidth="1"/>
    <col min="2819" max="2819" width="14.6640625" style="1" customWidth="1"/>
    <col min="2820" max="3067" width="9.109375" style="1"/>
    <col min="3068" max="3068" width="25.33203125" style="1" customWidth="1"/>
    <col min="3069" max="3071" width="9.109375" style="1"/>
    <col min="3072" max="3072" width="23.33203125" style="1" customWidth="1"/>
    <col min="3073" max="3073" width="29.6640625" style="1" customWidth="1"/>
    <col min="3074" max="3074" width="28.6640625" style="1" customWidth="1"/>
    <col min="3075" max="3075" width="14.6640625" style="1" customWidth="1"/>
    <col min="3076" max="3323" width="9.109375" style="1"/>
    <col min="3324" max="3324" width="25.33203125" style="1" customWidth="1"/>
    <col min="3325" max="3327" width="9.109375" style="1"/>
    <col min="3328" max="3328" width="23.33203125" style="1" customWidth="1"/>
    <col min="3329" max="3329" width="29.6640625" style="1" customWidth="1"/>
    <col min="3330" max="3330" width="28.6640625" style="1" customWidth="1"/>
    <col min="3331" max="3331" width="14.6640625" style="1" customWidth="1"/>
    <col min="3332" max="3579" width="9.109375" style="1"/>
    <col min="3580" max="3580" width="25.33203125" style="1" customWidth="1"/>
    <col min="3581" max="3583" width="9.109375" style="1"/>
    <col min="3584" max="3584" width="23.33203125" style="1" customWidth="1"/>
    <col min="3585" max="3585" width="29.6640625" style="1" customWidth="1"/>
    <col min="3586" max="3586" width="28.6640625" style="1" customWidth="1"/>
    <col min="3587" max="3587" width="14.6640625" style="1" customWidth="1"/>
    <col min="3588" max="3835" width="9.109375" style="1"/>
    <col min="3836" max="3836" width="25.33203125" style="1" customWidth="1"/>
    <col min="3837" max="3839" width="9.109375" style="1"/>
    <col min="3840" max="3840" width="23.33203125" style="1" customWidth="1"/>
    <col min="3841" max="3841" width="29.6640625" style="1" customWidth="1"/>
    <col min="3842" max="3842" width="28.6640625" style="1" customWidth="1"/>
    <col min="3843" max="3843" width="14.6640625" style="1" customWidth="1"/>
    <col min="3844" max="4091" width="9.109375" style="1"/>
    <col min="4092" max="4092" width="25.33203125" style="1" customWidth="1"/>
    <col min="4093" max="4095" width="9.109375" style="1"/>
    <col min="4096" max="4096" width="23.33203125" style="1" customWidth="1"/>
    <col min="4097" max="4097" width="29.6640625" style="1" customWidth="1"/>
    <col min="4098" max="4098" width="28.6640625" style="1" customWidth="1"/>
    <col min="4099" max="4099" width="14.6640625" style="1" customWidth="1"/>
    <col min="4100" max="4347" width="9.109375" style="1"/>
    <col min="4348" max="4348" width="25.33203125" style="1" customWidth="1"/>
    <col min="4349" max="4351" width="9.109375" style="1"/>
    <col min="4352" max="4352" width="23.33203125" style="1" customWidth="1"/>
    <col min="4353" max="4353" width="29.6640625" style="1" customWidth="1"/>
    <col min="4354" max="4354" width="28.6640625" style="1" customWidth="1"/>
    <col min="4355" max="4355" width="14.6640625" style="1" customWidth="1"/>
    <col min="4356" max="4603" width="9.109375" style="1"/>
    <col min="4604" max="4604" width="25.33203125" style="1" customWidth="1"/>
    <col min="4605" max="4607" width="9.109375" style="1"/>
    <col min="4608" max="4608" width="23.33203125" style="1" customWidth="1"/>
    <col min="4609" max="4609" width="29.6640625" style="1" customWidth="1"/>
    <col min="4610" max="4610" width="28.6640625" style="1" customWidth="1"/>
    <col min="4611" max="4611" width="14.6640625" style="1" customWidth="1"/>
    <col min="4612" max="4859" width="9.109375" style="1"/>
    <col min="4860" max="4860" width="25.33203125" style="1" customWidth="1"/>
    <col min="4861" max="4863" width="9.109375" style="1"/>
    <col min="4864" max="4864" width="23.33203125" style="1" customWidth="1"/>
    <col min="4865" max="4865" width="29.6640625" style="1" customWidth="1"/>
    <col min="4866" max="4866" width="28.6640625" style="1" customWidth="1"/>
    <col min="4867" max="4867" width="14.6640625" style="1" customWidth="1"/>
    <col min="4868" max="5115" width="9.109375" style="1"/>
    <col min="5116" max="5116" width="25.33203125" style="1" customWidth="1"/>
    <col min="5117" max="5119" width="9.109375" style="1"/>
    <col min="5120" max="5120" width="23.33203125" style="1" customWidth="1"/>
    <col min="5121" max="5121" width="29.6640625" style="1" customWidth="1"/>
    <col min="5122" max="5122" width="28.6640625" style="1" customWidth="1"/>
    <col min="5123" max="5123" width="14.6640625" style="1" customWidth="1"/>
    <col min="5124" max="5371" width="9.109375" style="1"/>
    <col min="5372" max="5372" width="25.33203125" style="1" customWidth="1"/>
    <col min="5373" max="5375" width="9.109375" style="1"/>
    <col min="5376" max="5376" width="23.33203125" style="1" customWidth="1"/>
    <col min="5377" max="5377" width="29.6640625" style="1" customWidth="1"/>
    <col min="5378" max="5378" width="28.6640625" style="1" customWidth="1"/>
    <col min="5379" max="5379" width="14.6640625" style="1" customWidth="1"/>
    <col min="5380" max="5627" width="9.109375" style="1"/>
    <col min="5628" max="5628" width="25.33203125" style="1" customWidth="1"/>
    <col min="5629" max="5631" width="9.109375" style="1"/>
    <col min="5632" max="5632" width="23.33203125" style="1" customWidth="1"/>
    <col min="5633" max="5633" width="29.6640625" style="1" customWidth="1"/>
    <col min="5634" max="5634" width="28.6640625" style="1" customWidth="1"/>
    <col min="5635" max="5635" width="14.6640625" style="1" customWidth="1"/>
    <col min="5636" max="5883" width="9.109375" style="1"/>
    <col min="5884" max="5884" width="25.33203125" style="1" customWidth="1"/>
    <col min="5885" max="5887" width="9.109375" style="1"/>
    <col min="5888" max="5888" width="23.33203125" style="1" customWidth="1"/>
    <col min="5889" max="5889" width="29.6640625" style="1" customWidth="1"/>
    <col min="5890" max="5890" width="28.6640625" style="1" customWidth="1"/>
    <col min="5891" max="5891" width="14.6640625" style="1" customWidth="1"/>
    <col min="5892" max="6139" width="9.109375" style="1"/>
    <col min="6140" max="6140" width="25.33203125" style="1" customWidth="1"/>
    <col min="6141" max="6143" width="9.109375" style="1"/>
    <col min="6144" max="6144" width="23.33203125" style="1" customWidth="1"/>
    <col min="6145" max="6145" width="29.6640625" style="1" customWidth="1"/>
    <col min="6146" max="6146" width="28.6640625" style="1" customWidth="1"/>
    <col min="6147" max="6147" width="14.6640625" style="1" customWidth="1"/>
    <col min="6148" max="6395" width="9.109375" style="1"/>
    <col min="6396" max="6396" width="25.33203125" style="1" customWidth="1"/>
    <col min="6397" max="6399" width="9.109375" style="1"/>
    <col min="6400" max="6400" width="23.33203125" style="1" customWidth="1"/>
    <col min="6401" max="6401" width="29.6640625" style="1" customWidth="1"/>
    <col min="6402" max="6402" width="28.6640625" style="1" customWidth="1"/>
    <col min="6403" max="6403" width="14.6640625" style="1" customWidth="1"/>
    <col min="6404" max="6651" width="9.109375" style="1"/>
    <col min="6652" max="6652" width="25.33203125" style="1" customWidth="1"/>
    <col min="6653" max="6655" width="9.109375" style="1"/>
    <col min="6656" max="6656" width="23.33203125" style="1" customWidth="1"/>
    <col min="6657" max="6657" width="29.6640625" style="1" customWidth="1"/>
    <col min="6658" max="6658" width="28.6640625" style="1" customWidth="1"/>
    <col min="6659" max="6659" width="14.6640625" style="1" customWidth="1"/>
    <col min="6660" max="6907" width="9.109375" style="1"/>
    <col min="6908" max="6908" width="25.33203125" style="1" customWidth="1"/>
    <col min="6909" max="6911" width="9.109375" style="1"/>
    <col min="6912" max="6912" width="23.33203125" style="1" customWidth="1"/>
    <col min="6913" max="6913" width="29.6640625" style="1" customWidth="1"/>
    <col min="6914" max="6914" width="28.6640625" style="1" customWidth="1"/>
    <col min="6915" max="6915" width="14.6640625" style="1" customWidth="1"/>
    <col min="6916" max="7163" width="9.109375" style="1"/>
    <col min="7164" max="7164" width="25.33203125" style="1" customWidth="1"/>
    <col min="7165" max="7167" width="9.109375" style="1"/>
    <col min="7168" max="7168" width="23.33203125" style="1" customWidth="1"/>
    <col min="7169" max="7169" width="29.6640625" style="1" customWidth="1"/>
    <col min="7170" max="7170" width="28.6640625" style="1" customWidth="1"/>
    <col min="7171" max="7171" width="14.6640625" style="1" customWidth="1"/>
    <col min="7172" max="7419" width="9.109375" style="1"/>
    <col min="7420" max="7420" width="25.33203125" style="1" customWidth="1"/>
    <col min="7421" max="7423" width="9.109375" style="1"/>
    <col min="7424" max="7424" width="23.33203125" style="1" customWidth="1"/>
    <col min="7425" max="7425" width="29.6640625" style="1" customWidth="1"/>
    <col min="7426" max="7426" width="28.6640625" style="1" customWidth="1"/>
    <col min="7427" max="7427" width="14.6640625" style="1" customWidth="1"/>
    <col min="7428" max="7675" width="9.109375" style="1"/>
    <col min="7676" max="7676" width="25.33203125" style="1" customWidth="1"/>
    <col min="7677" max="7679" width="9.109375" style="1"/>
    <col min="7680" max="7680" width="23.33203125" style="1" customWidth="1"/>
    <col min="7681" max="7681" width="29.6640625" style="1" customWidth="1"/>
    <col min="7682" max="7682" width="28.6640625" style="1" customWidth="1"/>
    <col min="7683" max="7683" width="14.6640625" style="1" customWidth="1"/>
    <col min="7684" max="7931" width="9.109375" style="1"/>
    <col min="7932" max="7932" width="25.33203125" style="1" customWidth="1"/>
    <col min="7933" max="7935" width="9.109375" style="1"/>
    <col min="7936" max="7936" width="23.33203125" style="1" customWidth="1"/>
    <col min="7937" max="7937" width="29.6640625" style="1" customWidth="1"/>
    <col min="7938" max="7938" width="28.6640625" style="1" customWidth="1"/>
    <col min="7939" max="7939" width="14.6640625" style="1" customWidth="1"/>
    <col min="7940" max="8187" width="9.109375" style="1"/>
    <col min="8188" max="8188" width="25.33203125" style="1" customWidth="1"/>
    <col min="8189" max="8191" width="9.109375" style="1"/>
    <col min="8192" max="8192" width="23.33203125" style="1" customWidth="1"/>
    <col min="8193" max="8193" width="29.6640625" style="1" customWidth="1"/>
    <col min="8194" max="8194" width="28.6640625" style="1" customWidth="1"/>
    <col min="8195" max="8195" width="14.6640625" style="1" customWidth="1"/>
    <col min="8196" max="8443" width="9.109375" style="1"/>
    <col min="8444" max="8444" width="25.33203125" style="1" customWidth="1"/>
    <col min="8445" max="8447" width="9.109375" style="1"/>
    <col min="8448" max="8448" width="23.33203125" style="1" customWidth="1"/>
    <col min="8449" max="8449" width="29.6640625" style="1" customWidth="1"/>
    <col min="8450" max="8450" width="28.6640625" style="1" customWidth="1"/>
    <col min="8451" max="8451" width="14.6640625" style="1" customWidth="1"/>
    <col min="8452" max="8699" width="9.109375" style="1"/>
    <col min="8700" max="8700" width="25.33203125" style="1" customWidth="1"/>
    <col min="8701" max="8703" width="9.109375" style="1"/>
    <col min="8704" max="8704" width="23.33203125" style="1" customWidth="1"/>
    <col min="8705" max="8705" width="29.6640625" style="1" customWidth="1"/>
    <col min="8706" max="8706" width="28.6640625" style="1" customWidth="1"/>
    <col min="8707" max="8707" width="14.6640625" style="1" customWidth="1"/>
    <col min="8708" max="8955" width="9.109375" style="1"/>
    <col min="8956" max="8956" width="25.33203125" style="1" customWidth="1"/>
    <col min="8957" max="8959" width="9.109375" style="1"/>
    <col min="8960" max="8960" width="23.33203125" style="1" customWidth="1"/>
    <col min="8961" max="8961" width="29.6640625" style="1" customWidth="1"/>
    <col min="8962" max="8962" width="28.6640625" style="1" customWidth="1"/>
    <col min="8963" max="8963" width="14.6640625" style="1" customWidth="1"/>
    <col min="8964" max="9211" width="9.109375" style="1"/>
    <col min="9212" max="9212" width="25.33203125" style="1" customWidth="1"/>
    <col min="9213" max="9215" width="9.109375" style="1"/>
    <col min="9216" max="9216" width="23.33203125" style="1" customWidth="1"/>
    <col min="9217" max="9217" width="29.6640625" style="1" customWidth="1"/>
    <col min="9218" max="9218" width="28.6640625" style="1" customWidth="1"/>
    <col min="9219" max="9219" width="14.6640625" style="1" customWidth="1"/>
    <col min="9220" max="9467" width="9.109375" style="1"/>
    <col min="9468" max="9468" width="25.33203125" style="1" customWidth="1"/>
    <col min="9469" max="9471" width="9.109375" style="1"/>
    <col min="9472" max="9472" width="23.33203125" style="1" customWidth="1"/>
    <col min="9473" max="9473" width="29.6640625" style="1" customWidth="1"/>
    <col min="9474" max="9474" width="28.6640625" style="1" customWidth="1"/>
    <col min="9475" max="9475" width="14.6640625" style="1" customWidth="1"/>
    <col min="9476" max="9723" width="9.109375" style="1"/>
    <col min="9724" max="9724" width="25.33203125" style="1" customWidth="1"/>
    <col min="9725" max="9727" width="9.109375" style="1"/>
    <col min="9728" max="9728" width="23.33203125" style="1" customWidth="1"/>
    <col min="9729" max="9729" width="29.6640625" style="1" customWidth="1"/>
    <col min="9730" max="9730" width="28.6640625" style="1" customWidth="1"/>
    <col min="9731" max="9731" width="14.6640625" style="1" customWidth="1"/>
    <col min="9732" max="9979" width="9.109375" style="1"/>
    <col min="9980" max="9980" width="25.33203125" style="1" customWidth="1"/>
    <col min="9981" max="9983" width="9.109375" style="1"/>
    <col min="9984" max="9984" width="23.33203125" style="1" customWidth="1"/>
    <col min="9985" max="9985" width="29.6640625" style="1" customWidth="1"/>
    <col min="9986" max="9986" width="28.6640625" style="1" customWidth="1"/>
    <col min="9987" max="9987" width="14.6640625" style="1" customWidth="1"/>
    <col min="9988" max="10235" width="9.109375" style="1"/>
    <col min="10236" max="10236" width="25.33203125" style="1" customWidth="1"/>
    <col min="10237" max="10239" width="9.109375" style="1"/>
    <col min="10240" max="10240" width="23.33203125" style="1" customWidth="1"/>
    <col min="10241" max="10241" width="29.6640625" style="1" customWidth="1"/>
    <col min="10242" max="10242" width="28.6640625" style="1" customWidth="1"/>
    <col min="10243" max="10243" width="14.6640625" style="1" customWidth="1"/>
    <col min="10244" max="10491" width="9.109375" style="1"/>
    <col min="10492" max="10492" width="25.33203125" style="1" customWidth="1"/>
    <col min="10493" max="10495" width="9.109375" style="1"/>
    <col min="10496" max="10496" width="23.33203125" style="1" customWidth="1"/>
    <col min="10497" max="10497" width="29.6640625" style="1" customWidth="1"/>
    <col min="10498" max="10498" width="28.6640625" style="1" customWidth="1"/>
    <col min="10499" max="10499" width="14.6640625" style="1" customWidth="1"/>
    <col min="10500" max="10747" width="9.109375" style="1"/>
    <col min="10748" max="10748" width="25.33203125" style="1" customWidth="1"/>
    <col min="10749" max="10751" width="9.109375" style="1"/>
    <col min="10752" max="10752" width="23.33203125" style="1" customWidth="1"/>
    <col min="10753" max="10753" width="29.6640625" style="1" customWidth="1"/>
    <col min="10754" max="10754" width="28.6640625" style="1" customWidth="1"/>
    <col min="10755" max="10755" width="14.6640625" style="1" customWidth="1"/>
    <col min="10756" max="11003" width="9.109375" style="1"/>
    <col min="11004" max="11004" width="25.33203125" style="1" customWidth="1"/>
    <col min="11005" max="11007" width="9.109375" style="1"/>
    <col min="11008" max="11008" width="23.33203125" style="1" customWidth="1"/>
    <col min="11009" max="11009" width="29.6640625" style="1" customWidth="1"/>
    <col min="11010" max="11010" width="28.6640625" style="1" customWidth="1"/>
    <col min="11011" max="11011" width="14.6640625" style="1" customWidth="1"/>
    <col min="11012" max="11259" width="9.109375" style="1"/>
    <col min="11260" max="11260" width="25.33203125" style="1" customWidth="1"/>
    <col min="11261" max="11263" width="9.109375" style="1"/>
    <col min="11264" max="11264" width="23.33203125" style="1" customWidth="1"/>
    <col min="11265" max="11265" width="29.6640625" style="1" customWidth="1"/>
    <col min="11266" max="11266" width="28.6640625" style="1" customWidth="1"/>
    <col min="11267" max="11267" width="14.6640625" style="1" customWidth="1"/>
    <col min="11268" max="11515" width="9.109375" style="1"/>
    <col min="11516" max="11516" width="25.33203125" style="1" customWidth="1"/>
    <col min="11517" max="11519" width="9.109375" style="1"/>
    <col min="11520" max="11520" width="23.33203125" style="1" customWidth="1"/>
    <col min="11521" max="11521" width="29.6640625" style="1" customWidth="1"/>
    <col min="11522" max="11522" width="28.6640625" style="1" customWidth="1"/>
    <col min="11523" max="11523" width="14.6640625" style="1" customWidth="1"/>
    <col min="11524" max="11771" width="9.109375" style="1"/>
    <col min="11772" max="11772" width="25.33203125" style="1" customWidth="1"/>
    <col min="11773" max="11775" width="9.109375" style="1"/>
    <col min="11776" max="11776" width="23.33203125" style="1" customWidth="1"/>
    <col min="11777" max="11777" width="29.6640625" style="1" customWidth="1"/>
    <col min="11778" max="11778" width="28.6640625" style="1" customWidth="1"/>
    <col min="11779" max="11779" width="14.6640625" style="1" customWidth="1"/>
    <col min="11780" max="12027" width="9.109375" style="1"/>
    <col min="12028" max="12028" width="25.33203125" style="1" customWidth="1"/>
    <col min="12029" max="12031" width="9.109375" style="1"/>
    <col min="12032" max="12032" width="23.33203125" style="1" customWidth="1"/>
    <col min="12033" max="12033" width="29.6640625" style="1" customWidth="1"/>
    <col min="12034" max="12034" width="28.6640625" style="1" customWidth="1"/>
    <col min="12035" max="12035" width="14.6640625" style="1" customWidth="1"/>
    <col min="12036" max="12283" width="9.109375" style="1"/>
    <col min="12284" max="12284" width="25.33203125" style="1" customWidth="1"/>
    <col min="12285" max="12287" width="9.109375" style="1"/>
    <col min="12288" max="12288" width="23.33203125" style="1" customWidth="1"/>
    <col min="12289" max="12289" width="29.6640625" style="1" customWidth="1"/>
    <col min="12290" max="12290" width="28.6640625" style="1" customWidth="1"/>
    <col min="12291" max="12291" width="14.6640625" style="1" customWidth="1"/>
    <col min="12292" max="12539" width="9.109375" style="1"/>
    <col min="12540" max="12540" width="25.33203125" style="1" customWidth="1"/>
    <col min="12541" max="12543" width="9.109375" style="1"/>
    <col min="12544" max="12544" width="23.33203125" style="1" customWidth="1"/>
    <col min="12545" max="12545" width="29.6640625" style="1" customWidth="1"/>
    <col min="12546" max="12546" width="28.6640625" style="1" customWidth="1"/>
    <col min="12547" max="12547" width="14.6640625" style="1" customWidth="1"/>
    <col min="12548" max="12795" width="9.109375" style="1"/>
    <col min="12796" max="12796" width="25.33203125" style="1" customWidth="1"/>
    <col min="12797" max="12799" width="9.109375" style="1"/>
    <col min="12800" max="12800" width="23.33203125" style="1" customWidth="1"/>
    <col min="12801" max="12801" width="29.6640625" style="1" customWidth="1"/>
    <col min="12802" max="12802" width="28.6640625" style="1" customWidth="1"/>
    <col min="12803" max="12803" width="14.6640625" style="1" customWidth="1"/>
    <col min="12804" max="13051" width="9.109375" style="1"/>
    <col min="13052" max="13052" width="25.33203125" style="1" customWidth="1"/>
    <col min="13053" max="13055" width="9.109375" style="1"/>
    <col min="13056" max="13056" width="23.33203125" style="1" customWidth="1"/>
    <col min="13057" max="13057" width="29.6640625" style="1" customWidth="1"/>
    <col min="13058" max="13058" width="28.6640625" style="1" customWidth="1"/>
    <col min="13059" max="13059" width="14.6640625" style="1" customWidth="1"/>
    <col min="13060" max="13307" width="9.109375" style="1"/>
    <col min="13308" max="13308" width="25.33203125" style="1" customWidth="1"/>
    <col min="13309" max="13311" width="9.109375" style="1"/>
    <col min="13312" max="13312" width="23.33203125" style="1" customWidth="1"/>
    <col min="13313" max="13313" width="29.6640625" style="1" customWidth="1"/>
    <col min="13314" max="13314" width="28.6640625" style="1" customWidth="1"/>
    <col min="13315" max="13315" width="14.6640625" style="1" customWidth="1"/>
    <col min="13316" max="13563" width="9.109375" style="1"/>
    <col min="13564" max="13564" width="25.33203125" style="1" customWidth="1"/>
    <col min="13565" max="13567" width="9.109375" style="1"/>
    <col min="13568" max="13568" width="23.33203125" style="1" customWidth="1"/>
    <col min="13569" max="13569" width="29.6640625" style="1" customWidth="1"/>
    <col min="13570" max="13570" width="28.6640625" style="1" customWidth="1"/>
    <col min="13571" max="13571" width="14.6640625" style="1" customWidth="1"/>
    <col min="13572" max="13819" width="9.109375" style="1"/>
    <col min="13820" max="13820" width="25.33203125" style="1" customWidth="1"/>
    <col min="13821" max="13823" width="9.109375" style="1"/>
    <col min="13824" max="13824" width="23.33203125" style="1" customWidth="1"/>
    <col min="13825" max="13825" width="29.6640625" style="1" customWidth="1"/>
    <col min="13826" max="13826" width="28.6640625" style="1" customWidth="1"/>
    <col min="13827" max="13827" width="14.6640625" style="1" customWidth="1"/>
    <col min="13828" max="14075" width="9.109375" style="1"/>
    <col min="14076" max="14076" width="25.33203125" style="1" customWidth="1"/>
    <col min="14077" max="14079" width="9.109375" style="1"/>
    <col min="14080" max="14080" width="23.33203125" style="1" customWidth="1"/>
    <col min="14081" max="14081" width="29.6640625" style="1" customWidth="1"/>
    <col min="14082" max="14082" width="28.6640625" style="1" customWidth="1"/>
    <col min="14083" max="14083" width="14.6640625" style="1" customWidth="1"/>
    <col min="14084" max="14331" width="9.109375" style="1"/>
    <col min="14332" max="14332" width="25.33203125" style="1" customWidth="1"/>
    <col min="14333" max="14335" width="9.109375" style="1"/>
    <col min="14336" max="14336" width="23.33203125" style="1" customWidth="1"/>
    <col min="14337" max="14337" width="29.6640625" style="1" customWidth="1"/>
    <col min="14338" max="14338" width="28.6640625" style="1" customWidth="1"/>
    <col min="14339" max="14339" width="14.6640625" style="1" customWidth="1"/>
    <col min="14340" max="14587" width="9.109375" style="1"/>
    <col min="14588" max="14588" width="25.33203125" style="1" customWidth="1"/>
    <col min="14589" max="14591" width="9.109375" style="1"/>
    <col min="14592" max="14592" width="23.33203125" style="1" customWidth="1"/>
    <col min="14593" max="14593" width="29.6640625" style="1" customWidth="1"/>
    <col min="14594" max="14594" width="28.6640625" style="1" customWidth="1"/>
    <col min="14595" max="14595" width="14.6640625" style="1" customWidth="1"/>
    <col min="14596" max="14843" width="9.109375" style="1"/>
    <col min="14844" max="14844" width="25.33203125" style="1" customWidth="1"/>
    <col min="14845" max="14847" width="9.109375" style="1"/>
    <col min="14848" max="14848" width="23.33203125" style="1" customWidth="1"/>
    <col min="14849" max="14849" width="29.6640625" style="1" customWidth="1"/>
    <col min="14850" max="14850" width="28.6640625" style="1" customWidth="1"/>
    <col min="14851" max="14851" width="14.6640625" style="1" customWidth="1"/>
    <col min="14852" max="15099" width="9.109375" style="1"/>
    <col min="15100" max="15100" width="25.33203125" style="1" customWidth="1"/>
    <col min="15101" max="15103" width="9.109375" style="1"/>
    <col min="15104" max="15104" width="23.33203125" style="1" customWidth="1"/>
    <col min="15105" max="15105" width="29.6640625" style="1" customWidth="1"/>
    <col min="15106" max="15106" width="28.6640625" style="1" customWidth="1"/>
    <col min="15107" max="15107" width="14.6640625" style="1" customWidth="1"/>
    <col min="15108" max="15355" width="9.109375" style="1"/>
    <col min="15356" max="15356" width="25.33203125" style="1" customWidth="1"/>
    <col min="15357" max="15359" width="9.109375" style="1"/>
    <col min="15360" max="15360" width="23.33203125" style="1" customWidth="1"/>
    <col min="15361" max="15361" width="29.6640625" style="1" customWidth="1"/>
    <col min="15362" max="15362" width="28.6640625" style="1" customWidth="1"/>
    <col min="15363" max="15363" width="14.6640625" style="1" customWidth="1"/>
    <col min="15364" max="15611" width="9.109375" style="1"/>
    <col min="15612" max="15612" width="25.33203125" style="1" customWidth="1"/>
    <col min="15613" max="15615" width="9.109375" style="1"/>
    <col min="15616" max="15616" width="23.33203125" style="1" customWidth="1"/>
    <col min="15617" max="15617" width="29.6640625" style="1" customWidth="1"/>
    <col min="15618" max="15618" width="28.6640625" style="1" customWidth="1"/>
    <col min="15619" max="15619" width="14.6640625" style="1" customWidth="1"/>
    <col min="15620" max="15867" width="9.109375" style="1"/>
    <col min="15868" max="15868" width="25.33203125" style="1" customWidth="1"/>
    <col min="15869" max="15871" width="9.109375" style="1"/>
    <col min="15872" max="15872" width="23.33203125" style="1" customWidth="1"/>
    <col min="15873" max="15873" width="29.6640625" style="1" customWidth="1"/>
    <col min="15874" max="15874" width="28.6640625" style="1" customWidth="1"/>
    <col min="15875" max="15875" width="14.6640625" style="1" customWidth="1"/>
    <col min="15876" max="16123" width="9.109375" style="1"/>
    <col min="16124" max="16124" width="25.33203125" style="1" customWidth="1"/>
    <col min="16125" max="16127" width="9.109375" style="1"/>
    <col min="16128" max="16128" width="23.33203125" style="1" customWidth="1"/>
    <col min="16129" max="16129" width="29.6640625" style="1" customWidth="1"/>
    <col min="16130" max="16130" width="28.6640625" style="1" customWidth="1"/>
    <col min="16131" max="16131" width="14.6640625" style="1" customWidth="1"/>
    <col min="16132" max="16384" width="9.109375" style="1"/>
  </cols>
  <sheetData>
    <row r="1" spans="1:4" ht="74.400000000000006" customHeight="1" x14ac:dyDescent="0.25">
      <c r="A1" s="42" t="s">
        <v>76</v>
      </c>
      <c r="B1" s="42"/>
      <c r="C1" s="42"/>
    </row>
    <row r="2" spans="1:4" ht="14.4" customHeight="1" x14ac:dyDescent="0.25">
      <c r="A2" s="39" t="s">
        <v>53</v>
      </c>
      <c r="B2" s="39"/>
      <c r="C2" s="39"/>
    </row>
    <row r="3" spans="1:4" ht="15" customHeight="1" x14ac:dyDescent="0.25">
      <c r="A3" s="41" t="s">
        <v>22</v>
      </c>
      <c r="B3" s="41"/>
      <c r="C3" s="41"/>
    </row>
    <row r="4" spans="1:4" x14ac:dyDescent="0.25">
      <c r="A4" s="39"/>
      <c r="B4" s="39"/>
      <c r="C4" s="39"/>
      <c r="D4" s="39"/>
    </row>
    <row r="5" spans="1:4" ht="41.4" x14ac:dyDescent="0.25">
      <c r="A5" s="3" t="s">
        <v>0</v>
      </c>
      <c r="B5" s="4" t="s">
        <v>1</v>
      </c>
      <c r="C5" s="3" t="s">
        <v>74</v>
      </c>
    </row>
    <row r="6" spans="1:4" x14ac:dyDescent="0.25">
      <c r="A6" s="5"/>
      <c r="B6" s="6" t="s">
        <v>2</v>
      </c>
      <c r="C6" s="7">
        <f>SUM(C7:C13)</f>
        <v>16.286559861111112</v>
      </c>
    </row>
    <row r="7" spans="1:4" x14ac:dyDescent="0.25">
      <c r="A7" s="8" t="s">
        <v>43</v>
      </c>
      <c r="B7" s="9" t="s">
        <v>48</v>
      </c>
      <c r="C7" s="10">
        <f>C25</f>
        <v>7.3970086309523815</v>
      </c>
    </row>
    <row r="8" spans="1:4" x14ac:dyDescent="0.25">
      <c r="A8" s="8" t="s">
        <v>43</v>
      </c>
      <c r="B8" s="9" t="s">
        <v>28</v>
      </c>
      <c r="C8" s="10">
        <f>C33</f>
        <v>6.4333008928571438</v>
      </c>
    </row>
    <row r="9" spans="1:4" x14ac:dyDescent="0.25">
      <c r="A9" s="8" t="s">
        <v>43</v>
      </c>
      <c r="B9" s="9" t="s">
        <v>29</v>
      </c>
      <c r="C9" s="10">
        <f>C41</f>
        <v>1.9973026785714285</v>
      </c>
    </row>
    <row r="10" spans="1:4" x14ac:dyDescent="0.25">
      <c r="A10" s="8">
        <v>5238</v>
      </c>
      <c r="B10" s="9" t="s">
        <v>44</v>
      </c>
      <c r="C10" s="11">
        <f>C44</f>
        <v>0.44020833333333337</v>
      </c>
    </row>
    <row r="11" spans="1:4" x14ac:dyDescent="0.25">
      <c r="A11" s="8">
        <v>5238</v>
      </c>
      <c r="B11" s="9" t="s">
        <v>21</v>
      </c>
      <c r="C11" s="11">
        <f>C47</f>
        <v>4.5932539682539683E-4</v>
      </c>
    </row>
    <row r="12" spans="1:4" x14ac:dyDescent="0.25">
      <c r="A12" s="8">
        <v>2311</v>
      </c>
      <c r="B12" s="12" t="s">
        <v>16</v>
      </c>
      <c r="C12" s="37">
        <f>C50</f>
        <v>6.4599999999999996E-3</v>
      </c>
    </row>
    <row r="13" spans="1:4" x14ac:dyDescent="0.25">
      <c r="A13" s="8">
        <v>2311</v>
      </c>
      <c r="B13" s="12" t="s">
        <v>3</v>
      </c>
      <c r="C13" s="13">
        <f>C53</f>
        <v>1.1819999999999999E-2</v>
      </c>
    </row>
    <row r="14" spans="1:4" x14ac:dyDescent="0.25">
      <c r="A14" s="14"/>
      <c r="B14" s="15" t="s">
        <v>4</v>
      </c>
      <c r="C14" s="16">
        <f>SUM(C15)</f>
        <v>1.0459354316010605</v>
      </c>
    </row>
    <row r="15" spans="1:4" ht="41.4" x14ac:dyDescent="0.25">
      <c r="A15" s="17" t="s">
        <v>45</v>
      </c>
      <c r="B15" s="9" t="s">
        <v>5</v>
      </c>
      <c r="C15" s="18">
        <f>SUM(C69)</f>
        <v>1.0459354316010605</v>
      </c>
    </row>
    <row r="16" spans="1:4" ht="15.75" customHeight="1" x14ac:dyDescent="0.25">
      <c r="A16" s="40" t="s">
        <v>72</v>
      </c>
      <c r="B16" s="40"/>
      <c r="C16" s="38">
        <f>C6+C14</f>
        <v>17.332495292712171</v>
      </c>
    </row>
    <row r="17" spans="1:4" ht="7.5" customHeight="1" x14ac:dyDescent="0.25">
      <c r="A17" s="19"/>
      <c r="B17" s="19"/>
      <c r="C17" s="20"/>
      <c r="D17" s="21"/>
    </row>
    <row r="18" spans="1:4" ht="14.4" thickBot="1" x14ac:dyDescent="0.3">
      <c r="B18" s="22" t="s">
        <v>6</v>
      </c>
      <c r="C18" s="23"/>
    </row>
    <row r="19" spans="1:4" ht="14.4" thickTop="1" x14ac:dyDescent="0.25">
      <c r="B19" s="2" t="s">
        <v>46</v>
      </c>
      <c r="C19" s="24">
        <v>2011</v>
      </c>
    </row>
    <row r="20" spans="1:4" x14ac:dyDescent="0.25">
      <c r="B20" s="2" t="s">
        <v>7</v>
      </c>
      <c r="C20" s="25">
        <f>C19*0.2359</f>
        <v>474.39490000000001</v>
      </c>
    </row>
    <row r="21" spans="1:4" x14ac:dyDescent="0.25">
      <c r="B21" s="2" t="s">
        <v>8</v>
      </c>
      <c r="C21" s="25">
        <f>SUM(C19:C20)</f>
        <v>2485.3949000000002</v>
      </c>
    </row>
    <row r="22" spans="1:4" x14ac:dyDescent="0.25">
      <c r="B22" s="2" t="s">
        <v>9</v>
      </c>
      <c r="C22" s="1">
        <v>168</v>
      </c>
    </row>
    <row r="23" spans="1:4" x14ac:dyDescent="0.25">
      <c r="B23" s="2" t="s">
        <v>10</v>
      </c>
      <c r="C23" s="1">
        <f>C22*60</f>
        <v>10080</v>
      </c>
    </row>
    <row r="24" spans="1:4" x14ac:dyDescent="0.25">
      <c r="B24" s="2" t="s">
        <v>47</v>
      </c>
      <c r="C24" s="26">
        <f>C21/C23</f>
        <v>0.24656695436507939</v>
      </c>
    </row>
    <row r="25" spans="1:4" x14ac:dyDescent="0.25">
      <c r="B25" s="27" t="s">
        <v>68</v>
      </c>
      <c r="C25" s="28">
        <f>C24*30</f>
        <v>7.3970086309523815</v>
      </c>
      <c r="D25" s="29" t="s">
        <v>75</v>
      </c>
    </row>
    <row r="26" spans="1:4" ht="9" customHeight="1" x14ac:dyDescent="0.25">
      <c r="D26" s="29"/>
    </row>
    <row r="27" spans="1:4" x14ac:dyDescent="0.25">
      <c r="B27" s="2" t="s">
        <v>23</v>
      </c>
      <c r="C27" s="24">
        <v>1749</v>
      </c>
    </row>
    <row r="28" spans="1:4" x14ac:dyDescent="0.25">
      <c r="B28" s="2" t="s">
        <v>7</v>
      </c>
      <c r="C28" s="25">
        <f>C27*0.2359</f>
        <v>412.58909999999997</v>
      </c>
    </row>
    <row r="29" spans="1:4" x14ac:dyDescent="0.25">
      <c r="B29" s="2" t="s">
        <v>8</v>
      </c>
      <c r="C29" s="25">
        <f>SUM(C27:C28)</f>
        <v>2161.5891000000001</v>
      </c>
    </row>
    <row r="30" spans="1:4" x14ac:dyDescent="0.25">
      <c r="B30" s="2" t="s">
        <v>9</v>
      </c>
      <c r="C30" s="1">
        <v>168</v>
      </c>
    </row>
    <row r="31" spans="1:4" x14ac:dyDescent="0.25">
      <c r="B31" s="2" t="s">
        <v>10</v>
      </c>
      <c r="C31" s="1">
        <f>C30*60</f>
        <v>10080</v>
      </c>
    </row>
    <row r="32" spans="1:4" x14ac:dyDescent="0.25">
      <c r="B32" s="2" t="s">
        <v>26</v>
      </c>
      <c r="C32" s="26">
        <f>C29/C31</f>
        <v>0.21444336309523812</v>
      </c>
    </row>
    <row r="33" spans="2:4" x14ac:dyDescent="0.25">
      <c r="B33" s="27" t="s">
        <v>67</v>
      </c>
      <c r="C33" s="28">
        <f>C32*30</f>
        <v>6.4333008928571438</v>
      </c>
      <c r="D33" s="29" t="s">
        <v>73</v>
      </c>
    </row>
    <row r="34" spans="2:4" ht="9" customHeight="1" x14ac:dyDescent="0.25">
      <c r="D34" s="29"/>
    </row>
    <row r="35" spans="2:4" x14ac:dyDescent="0.25">
      <c r="B35" s="2" t="s">
        <v>25</v>
      </c>
      <c r="C35" s="24">
        <v>1629</v>
      </c>
    </row>
    <row r="36" spans="2:4" x14ac:dyDescent="0.25">
      <c r="B36" s="2" t="s">
        <v>7</v>
      </c>
      <c r="C36" s="25">
        <f>C35*0.2359</f>
        <v>384.28109999999998</v>
      </c>
    </row>
    <row r="37" spans="2:4" x14ac:dyDescent="0.25">
      <c r="B37" s="2" t="s">
        <v>8</v>
      </c>
      <c r="C37" s="25">
        <f>SUM(C35:C36)</f>
        <v>2013.2810999999999</v>
      </c>
    </row>
    <row r="38" spans="2:4" x14ac:dyDescent="0.25">
      <c r="B38" s="2" t="s">
        <v>9</v>
      </c>
      <c r="C38" s="1">
        <v>168</v>
      </c>
    </row>
    <row r="39" spans="2:4" x14ac:dyDescent="0.25">
      <c r="B39" s="2" t="s">
        <v>10</v>
      </c>
      <c r="C39" s="1">
        <f>C38*60</f>
        <v>10080</v>
      </c>
    </row>
    <row r="40" spans="2:4" x14ac:dyDescent="0.25">
      <c r="B40" s="2" t="s">
        <v>27</v>
      </c>
      <c r="C40" s="26">
        <f>C37/C39</f>
        <v>0.19973026785714285</v>
      </c>
    </row>
    <row r="41" spans="2:4" x14ac:dyDescent="0.25">
      <c r="B41" s="27" t="s">
        <v>50</v>
      </c>
      <c r="C41" s="28">
        <f>C40*10</f>
        <v>1.9973026785714285</v>
      </c>
      <c r="D41" s="29" t="s">
        <v>51</v>
      </c>
    </row>
    <row r="42" spans="2:4" ht="9" customHeight="1" x14ac:dyDescent="0.25">
      <c r="D42" s="29"/>
    </row>
    <row r="43" spans="2:4" x14ac:dyDescent="0.25">
      <c r="B43" s="2" t="s">
        <v>49</v>
      </c>
      <c r="C43" s="1">
        <f>21.13*3</f>
        <v>63.39</v>
      </c>
      <c r="D43" s="29"/>
    </row>
    <row r="44" spans="2:4" x14ac:dyDescent="0.25">
      <c r="B44" s="27" t="s">
        <v>69</v>
      </c>
      <c r="C44" s="30">
        <f>C43/10080*70</f>
        <v>0.44020833333333337</v>
      </c>
      <c r="D44" s="29" t="s">
        <v>70</v>
      </c>
    </row>
    <row r="45" spans="2:4" ht="7.5" customHeight="1" x14ac:dyDescent="0.25">
      <c r="B45" s="2"/>
      <c r="D45" s="29"/>
    </row>
    <row r="46" spans="2:4" x14ac:dyDescent="0.25">
      <c r="B46" s="2" t="s">
        <v>19</v>
      </c>
      <c r="C46" s="1">
        <v>4.63</v>
      </c>
      <c r="D46" s="29"/>
    </row>
    <row r="47" spans="2:4" x14ac:dyDescent="0.25">
      <c r="B47" s="27" t="s">
        <v>18</v>
      </c>
      <c r="C47" s="30">
        <f>C46/C23*1</f>
        <v>4.5932539682539683E-4</v>
      </c>
      <c r="D47" s="29" t="s">
        <v>20</v>
      </c>
    </row>
    <row r="48" spans="2:4" ht="6.75" customHeight="1" x14ac:dyDescent="0.25">
      <c r="D48" s="29"/>
    </row>
    <row r="49" spans="2:4" x14ac:dyDescent="0.25">
      <c r="B49" s="2" t="s">
        <v>11</v>
      </c>
      <c r="C49" s="1">
        <v>3.23</v>
      </c>
      <c r="D49" s="29"/>
    </row>
    <row r="50" spans="2:4" x14ac:dyDescent="0.25">
      <c r="B50" s="27" t="s">
        <v>12</v>
      </c>
      <c r="C50" s="30">
        <f>C49/500</f>
        <v>6.4599999999999996E-3</v>
      </c>
      <c r="D50" s="29" t="s">
        <v>24</v>
      </c>
    </row>
    <row r="51" spans="2:4" ht="7.5" customHeight="1" x14ac:dyDescent="0.25">
      <c r="D51" s="29"/>
    </row>
    <row r="52" spans="2:4" x14ac:dyDescent="0.25">
      <c r="B52" s="2" t="s">
        <v>30</v>
      </c>
      <c r="C52" s="1">
        <v>82.74</v>
      </c>
      <c r="D52" s="29"/>
    </row>
    <row r="53" spans="2:4" x14ac:dyDescent="0.25">
      <c r="B53" s="27" t="s">
        <v>12</v>
      </c>
      <c r="C53" s="28">
        <f>C52/7000</f>
        <v>1.1819999999999999E-2</v>
      </c>
      <c r="D53" s="29" t="s">
        <v>31</v>
      </c>
    </row>
    <row r="54" spans="2:4" ht="7.5" customHeight="1" x14ac:dyDescent="0.25">
      <c r="B54" s="31"/>
      <c r="C54" s="32"/>
    </row>
    <row r="55" spans="2:4" x14ac:dyDescent="0.25">
      <c r="B55" s="2" t="s">
        <v>13</v>
      </c>
      <c r="C55" s="1">
        <v>120960</v>
      </c>
    </row>
    <row r="56" spans="2:4" ht="27.6" x14ac:dyDescent="0.25">
      <c r="B56" s="33" t="s">
        <v>14</v>
      </c>
      <c r="C56" s="34">
        <f>(C21+C29+C37)*12/(17744893-(C21+C29+C37)*12)</f>
        <v>4.5243882112349556E-3</v>
      </c>
      <c r="D56" s="29" t="s">
        <v>54</v>
      </c>
    </row>
    <row r="57" spans="2:4" ht="27.6" x14ac:dyDescent="0.25">
      <c r="B57" s="33" t="s">
        <v>42</v>
      </c>
      <c r="C57" s="35">
        <f>207556*C56/C55</f>
        <v>7.7634252610043197E-3</v>
      </c>
      <c r="D57" s="29" t="s">
        <v>55</v>
      </c>
    </row>
    <row r="58" spans="2:4" x14ac:dyDescent="0.25">
      <c r="B58" s="33" t="s">
        <v>34</v>
      </c>
      <c r="C58" s="35">
        <f>75952*C56/C55</f>
        <v>2.8409088411021606E-3</v>
      </c>
      <c r="D58" s="29" t="s">
        <v>56</v>
      </c>
    </row>
    <row r="59" spans="2:4" x14ac:dyDescent="0.25">
      <c r="B59" s="33" t="s">
        <v>36</v>
      </c>
      <c r="C59" s="35">
        <f>393450*C56/C55</f>
        <v>1.47166050075264E-2</v>
      </c>
      <c r="D59" s="29" t="s">
        <v>57</v>
      </c>
    </row>
    <row r="60" spans="2:4" x14ac:dyDescent="0.25">
      <c r="B60" s="33" t="s">
        <v>35</v>
      </c>
      <c r="C60" s="35">
        <f>6436*C56/C55</f>
        <v>2.4073216375254772E-4</v>
      </c>
      <c r="D60" s="29" t="s">
        <v>58</v>
      </c>
    </row>
    <row r="61" spans="2:4" ht="27.6" x14ac:dyDescent="0.25">
      <c r="B61" s="33" t="s">
        <v>37</v>
      </c>
      <c r="C61" s="35">
        <f>6261*C56/C55</f>
        <v>2.3418646321546013E-4</v>
      </c>
      <c r="D61" s="29" t="s">
        <v>59</v>
      </c>
    </row>
    <row r="62" spans="2:4" x14ac:dyDescent="0.25">
      <c r="B62" s="33" t="s">
        <v>41</v>
      </c>
      <c r="C62" s="35">
        <f>4301328*C56/C55</f>
        <v>0.16088688571308557</v>
      </c>
      <c r="D62" s="29" t="s">
        <v>60</v>
      </c>
    </row>
    <row r="63" spans="2:4" x14ac:dyDescent="0.25">
      <c r="B63" s="33" t="s">
        <v>38</v>
      </c>
      <c r="C63" s="35">
        <f>31442*C56/C55</f>
        <v>1.1760566644977636E-3</v>
      </c>
      <c r="D63" s="29" t="s">
        <v>61</v>
      </c>
    </row>
    <row r="64" spans="2:4" ht="27.6" x14ac:dyDescent="0.25">
      <c r="B64" s="33" t="s">
        <v>39</v>
      </c>
      <c r="C64" s="35">
        <f>61556*C56/C55</f>
        <v>2.3024408129197994E-3</v>
      </c>
      <c r="D64" s="29" t="s">
        <v>62</v>
      </c>
    </row>
    <row r="65" spans="1:4" x14ac:dyDescent="0.25">
      <c r="B65" s="33" t="s">
        <v>40</v>
      </c>
      <c r="C65" s="35">
        <f>101766*C56/C55</f>
        <v>3.8064557763271868E-3</v>
      </c>
      <c r="D65" s="29" t="s">
        <v>63</v>
      </c>
    </row>
    <row r="66" spans="1:4" x14ac:dyDescent="0.25">
      <c r="B66" s="2" t="s">
        <v>32</v>
      </c>
      <c r="C66" s="35">
        <f>119476*C56/C55</f>
        <v>4.4688806706804527E-3</v>
      </c>
      <c r="D66" s="29" t="s">
        <v>64</v>
      </c>
    </row>
    <row r="67" spans="1:4" x14ac:dyDescent="0.25">
      <c r="B67" s="2" t="s">
        <v>17</v>
      </c>
      <c r="C67" s="35">
        <f>63005*C56/C55</f>
        <v>2.3566392133668847E-3</v>
      </c>
      <c r="D67" s="29" t="s">
        <v>65</v>
      </c>
    </row>
    <row r="68" spans="1:4" x14ac:dyDescent="0.25">
      <c r="B68" s="2" t="s">
        <v>33</v>
      </c>
      <c r="C68" s="35">
        <f>224411*C56/C55</f>
        <v>8.3938697327335283E-3</v>
      </c>
      <c r="D68" s="29" t="s">
        <v>66</v>
      </c>
    </row>
    <row r="69" spans="1:4" x14ac:dyDescent="0.25">
      <c r="B69" s="27" t="s">
        <v>71</v>
      </c>
      <c r="C69" s="28">
        <f>SUM(C57:C68)*5</f>
        <v>1.0459354316010605</v>
      </c>
    </row>
    <row r="70" spans="1:4" x14ac:dyDescent="0.25">
      <c r="B70" s="31"/>
      <c r="C70" s="32"/>
    </row>
    <row r="73" spans="1:4" x14ac:dyDescent="0.25">
      <c r="A73" s="1" t="s">
        <v>15</v>
      </c>
    </row>
    <row r="74" spans="1:4" x14ac:dyDescent="0.25">
      <c r="A74" s="1" t="s">
        <v>52</v>
      </c>
    </row>
    <row r="75" spans="1:4" x14ac:dyDescent="0.25">
      <c r="A75" s="36"/>
    </row>
  </sheetData>
  <mergeCells count="5">
    <mergeCell ref="A2:C2"/>
    <mergeCell ref="A4:D4"/>
    <mergeCell ref="A16:B16"/>
    <mergeCell ref="A3:C3"/>
    <mergeCell ref="A1:C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Maks_paz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2024-11-30T10:31:09Z</dcterms:modified>
</cp:coreProperties>
</file>