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ntis Jakobsons\Desktop\Garā 20 aprēķins\"/>
    </mc:Choice>
  </mc:AlternateContent>
  <bookViews>
    <workbookView xWindow="0" yWindow="0" windowWidth="19140" windowHeight="12300"/>
  </bookViews>
  <sheets>
    <sheet name="Telpa 12 un 13" sheetId="1" r:id="rId1"/>
    <sheet name="Telpa Nr.14 un 15" sheetId="2" r:id="rId2"/>
    <sheet name="Telpu platības" sheetId="3" r:id="rId3"/>
    <sheet name="Izmaksas"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6" i="2" l="1"/>
  <c r="B55" i="2" s="1"/>
  <c r="A49" i="2" s="1"/>
  <c r="B10" i="2" s="1"/>
  <c r="C76" i="2"/>
  <c r="B59" i="2"/>
  <c r="H33" i="2"/>
  <c r="B29" i="2"/>
  <c r="B21" i="2"/>
  <c r="A13" i="2"/>
  <c r="A8" i="2"/>
  <c r="F13" i="5"/>
  <c r="F11" i="5"/>
  <c r="C85" i="3"/>
  <c r="C83" i="3"/>
  <c r="C78" i="3"/>
  <c r="C79" i="3"/>
  <c r="C84" i="3"/>
  <c r="C82" i="3"/>
  <c r="C80" i="3"/>
  <c r="C77" i="3"/>
  <c r="E74" i="3"/>
  <c r="D74" i="3"/>
  <c r="B3" i="2" l="1"/>
  <c r="J3" i="2" s="1"/>
  <c r="C81" i="3"/>
  <c r="C86" i="3" s="1"/>
  <c r="D86" i="3" s="1"/>
  <c r="L3" i="2" l="1"/>
  <c r="J4" i="2"/>
  <c r="L4" i="2" l="1"/>
  <c r="M4" i="2" s="1"/>
  <c r="M3" i="2"/>
  <c r="N3" i="2" s="1"/>
  <c r="N4" i="2" s="1"/>
  <c r="C86" i="1" l="1"/>
  <c r="B55" i="1" s="1"/>
  <c r="C76" i="1"/>
  <c r="B21" i="1" s="1"/>
  <c r="B59" i="1"/>
  <c r="H33" i="1"/>
  <c r="B29" i="1"/>
  <c r="A8" i="1"/>
  <c r="A13" i="1" l="1"/>
  <c r="A49" i="1"/>
  <c r="B10" i="1" s="1"/>
  <c r="B3" i="1" s="1"/>
  <c r="J3" i="1" s="1"/>
  <c r="L3" i="1" l="1"/>
  <c r="L4" i="1" s="1"/>
  <c r="M4" i="1" s="1"/>
  <c r="J4" i="1"/>
  <c r="M3" i="1" l="1"/>
  <c r="N3" i="1" s="1"/>
  <c r="N4" i="1" s="1"/>
</calcChain>
</file>

<file path=xl/sharedStrings.xml><?xml version="1.0" encoding="utf-8"?>
<sst xmlns="http://schemas.openxmlformats.org/spreadsheetml/2006/main" count="329" uniqueCount="156">
  <si>
    <t>Nomas maksas noteikšanas metodika, ja nekustamo īpašumu iznomā publiskai personai, tās iestādei vai kapitālsabiedrībai publiskas funkcijas veikšanai</t>
  </si>
  <si>
    <t>Mēnesī</t>
  </si>
  <si>
    <t>Dienā</t>
  </si>
  <si>
    <t>Stundā par kvm</t>
  </si>
  <si>
    <t>NM =</t>
  </si>
  <si>
    <t>((Tizm/NĪpl + Nizm) x IZNpl)</t>
  </si>
  <si>
    <t>, kur</t>
  </si>
  <si>
    <t>Cena par kvm (bez PVN):</t>
  </si>
  <si>
    <t>mēnesī par visu (bez PVN)</t>
  </si>
  <si>
    <t>Cena par kvm (ar PVN):</t>
  </si>
  <si>
    <t>NĪpl</t>
  </si>
  <si>
    <t>tā nekustamā īpašuma kopējā iznomājamā platība, kurā atrodas nomas objekts;</t>
  </si>
  <si>
    <t>IZNpl</t>
  </si>
  <si>
    <t>Nizm</t>
  </si>
  <si>
    <t>netiešās izmaksas gadā uz kvadrātmetru (aprēķina skat 49.rinda);</t>
  </si>
  <si>
    <t>Tizm</t>
  </si>
  <si>
    <t>tā nekustamā īpašuma tiešās izmaksas gadā, kurā atrodas nomas objekts. Aprēķina saskaņā</t>
  </si>
  <si>
    <t>57. Tā nekustamā īpašuma tiešās izmaksas gadā, kurā atrodas iznomājamais objekts, aprēķina, izmantojot šādu formulu:</t>
  </si>
  <si>
    <t>Tizm = A + P + N + Zn + C +K/IznP,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</si>
  <si>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</si>
  <si>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</si>
  <si>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</si>
  <si>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</si>
  <si>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</si>
  <si>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</si>
  <si>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</si>
  <si>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</si>
  <si>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</si>
  <si>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</si>
  <si>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</si>
  <si>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publiskā lietošanā esošās teritorijas kopšanai;</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</si>
  <si>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</si>
  <si>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</si>
  <si>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</si>
  <si>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</si>
  <si>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</si>
  <si>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</si>
  <si>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</si>
  <si>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</si>
  <si>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</si>
  <si>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</si>
  <si>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</si>
  <si>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</si>
  <si>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</si>
  <si>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</si>
  <si>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</si>
  <si>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</si>
  <si>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</si>
  <si>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</si>
  <si>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</si>
  <si>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</si>
  <si>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</si>
  <si>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</si>
  <si>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</si>
  <si>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(neiekļaujot nedrošo parādu izmaksas);</t>
  </si>
  <si>
    <t>Kpl</t>
  </si>
  <si>
    <t>to nekustamo īpašumu kopējā platība, kas ir iznomātāja pārvaldīšanā</t>
  </si>
  <si>
    <t>EKK</t>
  </si>
  <si>
    <t>Dezinsekcija un deratizācija</t>
  </si>
  <si>
    <t>Ēkas apdrošināšana</t>
  </si>
  <si>
    <t>Kārtējā remonta un iestāžu un uzturēšanas materiāl</t>
  </si>
  <si>
    <t>Apkopējas</t>
  </si>
  <si>
    <t>Aiziet uz 21.rindu</t>
  </si>
  <si>
    <t>Ar NĪ apsaimniekošanu saistītais personāls</t>
  </si>
  <si>
    <t>Inventārs</t>
  </si>
  <si>
    <t>Degviela</t>
  </si>
  <si>
    <t>Aiziet uz 41.rindu</t>
  </si>
  <si>
    <t>NTizm nolietojums</t>
  </si>
  <si>
    <t>Garā iela 20</t>
  </si>
  <si>
    <t>Apkure</t>
  </si>
  <si>
    <t>Ūdens/kanalizācija</t>
  </si>
  <si>
    <t>Elektroenerģija</t>
  </si>
  <si>
    <t>Clean R</t>
  </si>
  <si>
    <t xml:space="preserve">Ēku, būvju un telpu remonts. </t>
  </si>
  <si>
    <t>Maināmie paklāji</t>
  </si>
  <si>
    <t>Saimniecības preces un materiāli</t>
  </si>
  <si>
    <t>Inženiertīklu uzturēšan, remonts</t>
  </si>
  <si>
    <t>Iekārtu apkope un remonts</t>
  </si>
  <si>
    <t>Darbinieku veselības apdrošināšana</t>
  </si>
  <si>
    <t>Nekustamo īpašumu uzturēšanas izmaksas</t>
  </si>
  <si>
    <t>iznomājamā platība (kvadrātmetri). (Telpa Nr.12; Nr13)</t>
  </si>
  <si>
    <t>Garā iela 20, Carnikava</t>
  </si>
  <si>
    <t>Telpu nr pēc kad . Lietas</t>
  </si>
  <si>
    <t>telpu nosaukums pēc kadastrālās uzmērīšanas lietas</t>
  </si>
  <si>
    <t>nomnieks</t>
  </si>
  <si>
    <t>platība m2</t>
  </si>
  <si>
    <t>uzkopjamās platības m2</t>
  </si>
  <si>
    <t>Vējtveris</t>
  </si>
  <si>
    <t>Soc. Dienests</t>
  </si>
  <si>
    <t>Dežurants, garderobe, iejas vestibils , gaitenis</t>
  </si>
  <si>
    <t>Kabinets</t>
  </si>
  <si>
    <t>Noliktava</t>
  </si>
  <si>
    <t>Medpunkts</t>
  </si>
  <si>
    <t>Tualete</t>
  </si>
  <si>
    <t>Klase</t>
  </si>
  <si>
    <t>Gaitenis</t>
  </si>
  <si>
    <t>Ārstu prakses</t>
  </si>
  <si>
    <t>Ēdamzāle</t>
  </si>
  <si>
    <t>brīvs</t>
  </si>
  <si>
    <t>palīgtelpa</t>
  </si>
  <si>
    <t>Ēdiena sadales telpa</t>
  </si>
  <si>
    <t>Palīgtelpa</t>
  </si>
  <si>
    <t>Savienotā sanitāri tehniskā telpa</t>
  </si>
  <si>
    <t>Apkures telpa</t>
  </si>
  <si>
    <t>tehniskā telpa</t>
  </si>
  <si>
    <t>datorzinību klase</t>
  </si>
  <si>
    <t>Vizuālaša mākslas/ mājturība sklase</t>
  </si>
  <si>
    <t>Latviešu valodas klase</t>
  </si>
  <si>
    <t>mūzikas klase</t>
  </si>
  <si>
    <t>Angļu valoda sklase</t>
  </si>
  <si>
    <t>vestibils gaitenis</t>
  </si>
  <si>
    <t>MS</t>
  </si>
  <si>
    <t>Mūzika sklase</t>
  </si>
  <si>
    <t>Dabaszinība sklase</t>
  </si>
  <si>
    <t>Fizikas klase</t>
  </si>
  <si>
    <t>Laboratorija</t>
  </si>
  <si>
    <t>Multifunkcionālā klase</t>
  </si>
  <si>
    <t>Ģērbtuve</t>
  </si>
  <si>
    <t>Duša</t>
  </si>
  <si>
    <t>Tehniskā telpa</t>
  </si>
  <si>
    <t>Mājturības klase</t>
  </si>
  <si>
    <t>Sociālo zinību klse</t>
  </si>
  <si>
    <t>matemātika sklase</t>
  </si>
  <si>
    <t>elektrosadales telpa</t>
  </si>
  <si>
    <t>servera telpa</t>
  </si>
  <si>
    <t>Telpa apkopējai</t>
  </si>
  <si>
    <t>Skolotāju istaba</t>
  </si>
  <si>
    <t xml:space="preserve">ārtelpa </t>
  </si>
  <si>
    <t>Nomnieks</t>
  </si>
  <si>
    <t>telpu platības /m2/</t>
  </si>
  <si>
    <t>Sociālais dienests</t>
  </si>
  <si>
    <t>Ārstu prakses /koplietošanas telpu uzkopšana/</t>
  </si>
  <si>
    <t>Mākslas skola</t>
  </si>
  <si>
    <t>Ikdienā uzkopjamo telpu platība</t>
  </si>
  <si>
    <t>tehniskās telpas</t>
  </si>
  <si>
    <t>brīvās telpas</t>
  </si>
  <si>
    <t>ārtelpas</t>
  </si>
  <si>
    <t>ārstu prakses telpas/ kabineti/</t>
  </si>
  <si>
    <t>Kopā telpas</t>
  </si>
  <si>
    <t>Pedogoģiski medicīniskā komisija</t>
  </si>
  <si>
    <t>Telpas numurs</t>
  </si>
  <si>
    <t>Telpas nosaukums</t>
  </si>
  <si>
    <r>
      <t>Telpas platība m</t>
    </r>
    <r>
      <rPr>
        <sz val="12"/>
        <color indexed="8"/>
        <rFont val="Calibri"/>
        <family val="2"/>
        <charset val="204"/>
      </rPr>
      <t>²</t>
    </r>
  </si>
  <si>
    <t>maksa € bez PVN</t>
  </si>
  <si>
    <t>Daļa no kopējās ēkas platības        %</t>
  </si>
  <si>
    <t>Kopējā ēkas platība</t>
  </si>
  <si>
    <t>m²</t>
  </si>
  <si>
    <t>12/13</t>
  </si>
  <si>
    <t>Ēdamzāle ar palīgtelpu</t>
  </si>
  <si>
    <t>14/15</t>
  </si>
  <si>
    <t>iznomājamā platība (kvadrātmetri). (Telpa Nr.14; Nr15)</t>
  </si>
  <si>
    <t xml:space="preserve"> iznomājamo telpu saraksts</t>
  </si>
  <si>
    <t xml:space="preserve"> 8 € / h</t>
  </si>
  <si>
    <t>Ādaži pašvaldības ēkas, Garā iela 20,</t>
  </si>
  <si>
    <t>Telpa/ stundā</t>
  </si>
  <si>
    <t>Telpa / stundā</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</si>
</sst>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 #,##0.00_-;_-* &quot;-&quot;??_-;_-@_-"/>
    <numFmt numFmtId="165" formatCode="_-* #,##0_-;\-* #,##0_-;_-* &quot;-&quot;??_-;_-@_-"/>
  </numFmts>
  <fonts count="24" x14ac:knownFonts="1">
    <font>
      <sz val="11"/>
      <color theme="1"/>
      <name val="Calibri"/>
      <family val="2"/>
      <charset val="186"/>
      <scheme val="minor"/>
    </font>
    <font>
      <sz val="11"/>
      <color theme="1"/>
      <name val="Calibri"/>
      <family val="2"/>
      <charset val="186"/>
      <scheme val="minor"/>
    </font>
    <font>
      <b/>
      <sz val="10"/>
      <color indexed="8"/>
      <name val="Verdana"/>
      <family val="2"/>
      <charset val="186"/>
    </font>
    <font>
      <b/>
      <sz val="14"/>
      <color indexed="8"/>
      <name val="Calibri"/>
      <family val="2"/>
      <charset val="186"/>
    </font>
    <font>
      <b/>
      <sz val="11"/>
      <color indexed="8"/>
      <name val="Calibri"/>
      <family val="2"/>
      <charset val="186"/>
    </font>
    <font>
      <b/>
      <sz val="11"/>
      <color theme="3"/>
      <name val="Calibri"/>
      <family val="2"/>
      <charset val="186"/>
    </font>
    <font>
      <sz val="11"/>
      <color indexed="8"/>
      <name val="Calibri"/>
      <family val="2"/>
      <charset val="186"/>
    </font>
    <font>
      <sz val="9"/>
      <color indexed="8"/>
      <name val="Verdana"/>
      <family val="2"/>
      <charset val="186"/>
    </font>
    <font>
      <sz val="11"/>
      <color theme="3"/>
      <name val="Calibri"/>
      <family val="2"/>
      <charset val="186"/>
    </font>
    <font>
      <sz val="11"/>
      <name val="Calibri"/>
      <family val="2"/>
      <charset val="186"/>
    </font>
    <font>
      <i/>
      <sz val="11"/>
      <color indexed="8"/>
      <name val="Calibri"/>
      <family val="2"/>
      <charset val="186"/>
    </font>
    <font>
      <sz val="10"/>
      <color indexed="8"/>
      <name val="Calibri"/>
      <family val="2"/>
      <charset val="186"/>
    </font>
    <font>
      <sz val="10"/>
      <name val="Arial"/>
      <family val="2"/>
      <charset val="186"/>
    </font>
    <font>
      <sz val="10"/>
      <name val="Calibri"/>
      <family val="2"/>
      <charset val="186"/>
    </font>
    <font>
      <b/>
      <sz val="10"/>
      <name val="Arial"/>
      <family val="2"/>
      <charset val="186"/>
    </font>
    <font>
      <sz val="11"/>
      <color indexed="8"/>
      <name val="Calibri"/>
      <family val="2"/>
      <charset val="204"/>
      <scheme val="minor"/>
    </font>
    <font>
      <sz val="9"/>
      <color theme="1"/>
      <name val="Times New Roman"/>
      <family val="1"/>
      <charset val="186"/>
    </font>
    <font>
      <b/>
      <u/>
      <sz val="9"/>
      <color theme="1"/>
      <name val="Times New Roman"/>
      <family val="1"/>
      <charset val="186"/>
    </font>
    <font>
      <b/>
      <i/>
      <sz val="9"/>
      <color theme="1"/>
      <name val="Times New Roman"/>
      <family val="1"/>
      <charset val="186"/>
    </font>
    <font>
      <b/>
      <sz val="9"/>
      <color theme="1"/>
      <name val="Times New Roman"/>
      <family val="1"/>
      <charset val="186"/>
    </font>
    <font>
      <sz val="12"/>
      <color indexed="8"/>
      <name val="Times New Roman"/>
      <family val="1"/>
      <charset val="204"/>
    </font>
    <font>
      <sz val="18"/>
      <color indexed="8"/>
      <name val="Times New Roman"/>
      <family val="1"/>
      <charset val="204"/>
    </font>
    <font>
      <sz val="12"/>
      <color indexed="8"/>
      <name val="Calibri"/>
      <family val="2"/>
      <charset val="204"/>
    </font>
    <font>
      <sz val="12"/>
      <color theme="1"/>
      <name val="Times New Roman"/>
      <family val="1"/>
      <charset val="204"/>
    </font>
  </fonts>
  <fills count="18">
    <fill>
      <patternFill patternType="none"/>
    </fill>
    <fill>
      <patternFill patternType="gray125"/>
    </fill>
    <fill>
      <patternFill patternType="solid">
        <fgColor theme="0" tint="-4.9989318521683403E-2"/>
        <bgColor indexed="64"/>
      </patternFill>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0" fillId="2" borderId="0" xfId="0" applyFill="1" applyAlignment="1">
      <alignment wrapText="1"/>
    </xf>
    <xf numFmtId="0" fontId="0" fillId="0" borderId="0" xfId="0" applyAlignment="1">
      <alignment wrapText="1"/>
    </xf>
    <xf numFmtId="165" fontId="6" fillId="3" borderId="0" xfId="1" applyNumberFormat="1" applyFont="1" applyFill="1"/>
    <xf numFmtId="0" fontId="7" fillId="0" borderId="0" xfId="0" applyFont="1" applyAlignment="1">
      <alignment horizontal="right" vertical="center" indent="1"/>
    </xf>
    <xf numFmtId="0" fontId="7" fillId="0" borderId="1" xfId="0" applyFont="1" applyBorder="1" applyAlignment="1">
      <alignment horizontal="left" vertical="center"/>
    </xf>
    <xf numFmtId="0" fontId="0" fillId="0" borderId="0" xfId="0" applyAlignment="1">
      <alignment horizontal="right"/>
    </xf>
    <xf numFmtId="43" fontId="6" fillId="4" borderId="0" xfId="1" applyFont="1" applyFill="1"/>
    <xf numFmtId="43" fontId="8" fillId="0" borderId="0" xfId="1" applyFont="1"/>
    <xf numFmtId="43" fontId="0" fillId="2" borderId="0" xfId="1" applyFont="1" applyFill="1"/>
    <xf numFmtId="164" fontId="0" fillId="0" borderId="0" xfId="0" applyNumberFormat="1"/>
    <xf numFmtId="0" fontId="7" fillId="0" borderId="2" xfId="0" applyFont="1" applyBorder="1" applyAlignment="1">
      <alignment horizontal="center" vertical="center"/>
    </xf>
    <xf numFmtId="164" fontId="0" fillId="4" borderId="0" xfId="0" applyNumberFormat="1" applyFill="1"/>
    <xf numFmtId="0" fontId="8" fillId="0" borderId="0" xfId="0" applyFont="1"/>
    <xf numFmtId="165" fontId="9" fillId="5" borderId="0" xfId="1" applyNumberFormat="1" applyFont="1" applyFill="1"/>
    <xf numFmtId="0" fontId="7" fillId="0" borderId="0" xfId="0" applyFont="1" applyAlignment="1">
      <alignment vertical="center"/>
    </xf>
    <xf numFmtId="165" fontId="6" fillId="0" borderId="0" xfId="1" applyNumberFormat="1" applyFont="1"/>
    <xf numFmtId="9" fontId="6" fillId="0" borderId="0" xfId="2" applyFont="1"/>
    <xf numFmtId="165" fontId="6" fillId="5" borderId="0" xfId="1" applyNumberFormat="1" applyFont="1" applyFill="1"/>
    <xf numFmtId="0" fontId="7" fillId="0" borderId="0" xfId="0" applyFont="1"/>
    <xf numFmtId="43" fontId="6" fillId="5" borderId="0" xfId="1" applyFont="1" applyFill="1"/>
    <xf numFmtId="0" fontId="0" fillId="0" borderId="0" xfId="0" applyAlignment="1">
      <alignment vertical="center"/>
    </xf>
    <xf numFmtId="0" fontId="7" fillId="0" borderId="0" xfId="0" applyFont="1" applyAlignment="1">
      <alignment horizontal="left" vertical="center"/>
    </xf>
    <xf numFmtId="0" fontId="7" fillId="0" borderId="0" xfId="0" applyFont="1" applyAlignment="1">
      <alignment horizontal="left" vertical="center" indent="1"/>
    </xf>
    <xf numFmtId="0" fontId="9" fillId="0" borderId="0" xfId="0" applyFont="1"/>
    <xf numFmtId="165" fontId="0" fillId="0" borderId="0" xfId="1" applyNumberFormat="1" applyFont="1"/>
    <xf numFmtId="9" fontId="10" fillId="0" borderId="0" xfId="2" applyFont="1"/>
    <xf numFmtId="165" fontId="6" fillId="0" borderId="0" xfId="1" applyNumberFormat="1" applyFont="1" applyFill="1"/>
    <xf numFmtId="0" fontId="0" fillId="0" borderId="0" xfId="0" applyAlignment="1">
      <alignment horizontal="left" wrapText="1"/>
    </xf>
    <xf numFmtId="43" fontId="0" fillId="5" borderId="0" xfId="1" applyFont="1" applyFill="1"/>
    <xf numFmtId="165" fontId="0" fillId="5" borderId="0" xfId="1" applyNumberFormat="1" applyFont="1" applyFill="1"/>
    <xf numFmtId="0" fontId="7" fillId="0" borderId="0" xfId="0" applyFont="1" applyAlignment="1">
      <alignment horizontal="left" vertical="center" wrapText="1"/>
    </xf>
    <xf numFmtId="0" fontId="11" fillId="0" borderId="0" xfId="0" applyFont="1"/>
    <xf numFmtId="0" fontId="4" fillId="0" borderId="0" xfId="0" applyFont="1" applyAlignment="1">
      <alignment horizontal="right"/>
    </xf>
    <xf numFmtId="0" fontId="12" fillId="0" borderId="0" xfId="0" applyFont="1" applyAlignment="1">
      <alignment horizontal="left"/>
    </xf>
    <xf numFmtId="0" fontId="12" fillId="0" borderId="0" xfId="0" applyFont="1"/>
    <xf numFmtId="0" fontId="11" fillId="0" borderId="0" xfId="0" applyFont="1" applyAlignment="1">
      <alignment horizontal="left"/>
    </xf>
    <xf numFmtId="165" fontId="12" fillId="0" borderId="0" xfId="1" applyNumberFormat="1" applyFont="1" applyAlignment="1">
      <alignment horizontal="left"/>
    </xf>
    <xf numFmtId="0" fontId="13" fillId="0" borderId="0" xfId="0" applyFont="1" applyAlignment="1">
      <alignment horizontal="left"/>
    </xf>
    <xf numFmtId="0" fontId="0" fillId="6" borderId="0" xfId="0" applyFill="1"/>
    <xf numFmtId="165" fontId="14" fillId="6" borderId="0" xfId="1" applyNumberFormat="1" applyFont="1" applyFill="1" applyAlignment="1">
      <alignment horizontal="left"/>
    </xf>
    <xf numFmtId="0" fontId="0" fillId="0" borderId="0" xfId="0" applyAlignment="1">
      <alignment horizontal="left"/>
    </xf>
    <xf numFmtId="165" fontId="9" fillId="0" borderId="0" xfId="1" applyNumberFormat="1" applyFont="1" applyAlignment="1">
      <alignment horizontal="left"/>
    </xf>
    <xf numFmtId="165" fontId="0" fillId="7" borderId="0" xfId="1" applyNumberFormat="1" applyFont="1" applyFill="1"/>
    <xf numFmtId="0" fontId="15" fillId="8" borderId="0" xfId="0" applyFont="1" applyFill="1"/>
    <xf numFmtId="0" fontId="16" fillId="0" borderId="0" xfId="0" applyFont="1"/>
    <xf numFmtId="0" fontId="17" fillId="0" borderId="0" xfId="0" applyFont="1"/>
    <xf numFmtId="0" fontId="16" fillId="0" borderId="0" xfId="0" applyFont="1" applyAlignment="1">
      <alignment horizontal="center"/>
    </xf>
    <xf numFmtId="0" fontId="18" fillId="0" borderId="3" xfId="0" applyFont="1" applyBorder="1" applyAlignment="1">
      <alignment horizontal="center" vertical="center" wrapText="1"/>
    </xf>
    <xf numFmtId="0" fontId="16" fillId="9" borderId="3" xfId="0" applyFont="1" applyFill="1" applyBorder="1" applyAlignment="1">
      <alignment horizontal="center"/>
    </xf>
    <xf numFmtId="0" fontId="16" fillId="9" borderId="3" xfId="0" applyFont="1" applyFill="1" applyBorder="1"/>
    <xf numFmtId="0" fontId="16" fillId="9" borderId="3" xfId="0" applyFont="1" applyFill="1" applyBorder="1" applyAlignment="1">
      <alignment horizontal="center" wrapText="1"/>
    </xf>
    <xf numFmtId="2" fontId="16" fillId="9" borderId="3" xfId="0" applyNumberFormat="1" applyFont="1" applyFill="1" applyBorder="1" applyAlignment="1">
      <alignment horizontal="center"/>
    </xf>
    <xf numFmtId="0" fontId="16" fillId="9" borderId="3" xfId="0" applyFont="1" applyFill="1" applyBorder="1" applyAlignment="1">
      <alignment wrapText="1"/>
    </xf>
    <xf numFmtId="0" fontId="16" fillId="10" borderId="3" xfId="0" applyFont="1" applyFill="1" applyBorder="1" applyAlignment="1">
      <alignment horizontal="center"/>
    </xf>
    <xf numFmtId="0" fontId="16" fillId="10" borderId="3" xfId="0" applyFont="1" applyFill="1" applyBorder="1"/>
    <xf numFmtId="2" fontId="16" fillId="10" borderId="3" xfId="0" applyNumberFormat="1" applyFont="1" applyFill="1" applyBorder="1" applyAlignment="1">
      <alignment horizontal="center"/>
    </xf>
    <xf numFmtId="0" fontId="16" fillId="11" borderId="3" xfId="0" applyFont="1" applyFill="1" applyBorder="1" applyAlignment="1">
      <alignment horizontal="center"/>
    </xf>
    <xf numFmtId="0" fontId="16" fillId="0" borderId="3" xfId="0" applyFont="1" applyBorder="1" applyAlignment="1">
      <alignment horizontal="center"/>
    </xf>
    <xf numFmtId="0" fontId="16" fillId="0" borderId="3" xfId="0" applyFont="1" applyBorder="1"/>
    <xf numFmtId="2" fontId="16" fillId="0" borderId="3" xfId="0" applyNumberFormat="1" applyFont="1" applyBorder="1" applyAlignment="1">
      <alignment horizontal="center"/>
    </xf>
    <xf numFmtId="0" fontId="16" fillId="12" borderId="3" xfId="0" applyFont="1" applyFill="1" applyBorder="1" applyAlignment="1">
      <alignment horizontal="center"/>
    </xf>
    <xf numFmtId="0" fontId="16" fillId="12" borderId="3" xfId="0" applyFont="1" applyFill="1" applyBorder="1"/>
    <xf numFmtId="2" fontId="16" fillId="12" borderId="3" xfId="0" applyNumberFormat="1" applyFont="1" applyFill="1" applyBorder="1" applyAlignment="1">
      <alignment horizontal="center"/>
    </xf>
    <xf numFmtId="0" fontId="16" fillId="13" borderId="3" xfId="0" applyFont="1" applyFill="1" applyBorder="1" applyAlignment="1">
      <alignment horizontal="center"/>
    </xf>
    <xf numFmtId="0" fontId="16" fillId="13" borderId="3" xfId="0" applyFont="1" applyFill="1" applyBorder="1"/>
    <xf numFmtId="2" fontId="16" fillId="13" borderId="3" xfId="0" applyNumberFormat="1" applyFont="1" applyFill="1" applyBorder="1" applyAlignment="1">
      <alignment horizontal="center"/>
    </xf>
    <xf numFmtId="0" fontId="19" fillId="0" borderId="3" xfId="0" applyFont="1" applyBorder="1" applyAlignment="1">
      <alignment horizontal="center"/>
    </xf>
    <xf numFmtId="2" fontId="19" fillId="0" borderId="3" xfId="0" applyNumberFormat="1" applyFont="1" applyBorder="1" applyAlignment="1">
      <alignment horizontal="center"/>
    </xf>
    <xf numFmtId="0" fontId="19" fillId="0" borderId="0" xfId="0" applyFont="1" applyAlignment="1">
      <alignment horizontal="center"/>
    </xf>
    <xf numFmtId="0" fontId="19" fillId="13" borderId="3" xfId="0" applyFont="1" applyFill="1" applyBorder="1"/>
    <xf numFmtId="0" fontId="19" fillId="13" borderId="3" xfId="0" applyFont="1" applyFill="1" applyBorder="1" applyAlignment="1">
      <alignment horizontal="center"/>
    </xf>
    <xf numFmtId="0" fontId="19" fillId="14" borderId="3" xfId="0" applyFont="1" applyFill="1" applyBorder="1" applyAlignment="1">
      <alignment wrapText="1"/>
    </xf>
    <xf numFmtId="0" fontId="16" fillId="14" borderId="3" xfId="0" applyFont="1" applyFill="1" applyBorder="1" applyAlignment="1">
      <alignment horizontal="center"/>
    </xf>
    <xf numFmtId="0" fontId="19" fillId="11" borderId="3" xfId="0" applyFont="1" applyFill="1" applyBorder="1" applyAlignment="1">
      <alignment wrapText="1"/>
    </xf>
    <xf numFmtId="0" fontId="19" fillId="12" borderId="3" xfId="0" applyFont="1" applyFill="1" applyBorder="1"/>
    <xf numFmtId="0" fontId="19" fillId="15" borderId="3" xfId="0" applyFont="1" applyFill="1" applyBorder="1"/>
    <xf numFmtId="0" fontId="19" fillId="15" borderId="3" xfId="0" applyFont="1" applyFill="1" applyBorder="1" applyAlignment="1">
      <alignment horizontal="center"/>
    </xf>
    <xf numFmtId="0" fontId="16" fillId="16" borderId="3" xfId="0" applyFont="1" applyFill="1" applyBorder="1" applyAlignment="1">
      <alignment horizontal="center"/>
    </xf>
    <xf numFmtId="0" fontId="16" fillId="16" borderId="3" xfId="0" applyFont="1" applyFill="1" applyBorder="1"/>
    <xf numFmtId="2" fontId="16" fillId="16" borderId="3" xfId="0" applyNumberFormat="1" applyFont="1" applyFill="1" applyBorder="1" applyAlignment="1">
      <alignment horizontal="center"/>
    </xf>
    <xf numFmtId="0" fontId="20" fillId="0" borderId="0" xfId="0" applyFont="1"/>
    <xf numFmtId="0" fontId="20" fillId="0" borderId="0" xfId="0" applyFont="1" applyAlignment="1">
      <alignment horizontal="center"/>
    </xf>
    <xf numFmtId="0" fontId="20" fillId="0" borderId="3" xfId="0" applyFont="1" applyBorder="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wrapText="1"/>
    </xf>
    <xf numFmtId="49" fontId="20" fillId="0" borderId="3" xfId="1" applyNumberFormat="1" applyFont="1" applyFill="1" applyBorder="1" applyAlignment="1">
      <alignment horizontal="center"/>
    </xf>
    <xf numFmtId="0" fontId="20" fillId="0" borderId="3" xfId="0" applyFont="1" applyBorder="1" applyAlignment="1">
      <alignment horizontal="left" vertical="center"/>
    </xf>
    <xf numFmtId="43" fontId="20" fillId="0" borderId="3" xfId="1" applyFont="1" applyBorder="1" applyAlignment="1">
      <alignment horizontal="center" vertical="center"/>
    </xf>
    <xf numFmtId="43" fontId="20" fillId="0" borderId="3" xfId="1" applyFont="1" applyBorder="1" applyAlignment="1">
      <alignment horizontal="center"/>
    </xf>
    <xf numFmtId="10" fontId="20" fillId="0" borderId="3" xfId="0" applyNumberFormat="1" applyFont="1" applyBorder="1" applyAlignment="1">
      <alignment horizontal="center"/>
    </xf>
    <xf numFmtId="43" fontId="20" fillId="0" borderId="3" xfId="1" applyFont="1" applyFill="1" applyBorder="1" applyAlignment="1">
      <alignment horizontal="center" vertical="center"/>
    </xf>
    <xf numFmtId="0" fontId="20" fillId="0" borderId="3" xfId="0" applyFont="1" applyBorder="1" applyAlignment="1">
      <alignment horizontal="center"/>
    </xf>
    <xf numFmtId="49" fontId="23" fillId="0" borderId="3" xfId="1" applyNumberFormat="1" applyFont="1" applyFill="1" applyBorder="1" applyAlignment="1">
      <alignment horizontal="center" vertical="center"/>
    </xf>
    <xf numFmtId="49" fontId="23" fillId="0" borderId="3" xfId="0" applyNumberFormat="1" applyFont="1" applyBorder="1" applyAlignment="1">
      <alignment horizontal="left" wrapText="1"/>
    </xf>
    <xf numFmtId="43" fontId="23" fillId="0" borderId="3" xfId="1" applyFont="1" applyBorder="1" applyAlignment="1">
      <alignment horizontal="center" vertical="center"/>
    </xf>
    <xf numFmtId="0" fontId="20" fillId="0" borderId="0" xfId="0" applyFont="1" applyBorder="1" applyAlignment="1">
      <alignment horizontal="center"/>
    </xf>
    <xf numFmtId="0" fontId="20" fillId="0" borderId="0" xfId="0" applyFont="1" applyBorder="1" applyAlignment="1">
      <alignment horizontal="left"/>
    </xf>
    <xf numFmtId="43" fontId="20" fillId="0" borderId="0" xfId="1" applyFont="1" applyBorder="1"/>
    <xf numFmtId="43" fontId="20" fillId="0" borderId="0" xfId="1" applyFont="1" applyBorder="1" applyAlignment="1">
      <alignment horizontal="center"/>
    </xf>
    <xf numFmtId="10" fontId="20" fillId="0" borderId="0" xfId="0" applyNumberFormat="1" applyFont="1" applyBorder="1" applyAlignment="1">
      <alignment horizontal="center"/>
    </xf>
    <xf numFmtId="0" fontId="20" fillId="0" borderId="0" xfId="0" applyFont="1" applyAlignment="1">
      <alignment horizontal="right"/>
    </xf>
    <xf numFmtId="43" fontId="20" fillId="0" borderId="0" xfId="1" applyFont="1"/>
    <xf numFmtId="0" fontId="15" fillId="17" borderId="0" xfId="0" applyFont="1" applyFill="1"/>
    <xf numFmtId="0" fontId="0" fillId="0" borderId="0" xfId="0" applyAlignment="1">
      <alignment horizontal="left" wrapText="1"/>
    </xf>
    <xf numFmtId="0" fontId="7" fillId="0" borderId="0" xfId="0" applyFont="1" applyAlignment="1">
      <alignment horizontal="left" vertical="center" wrapText="1"/>
    </xf>
    <xf numFmtId="0" fontId="13" fillId="0" borderId="0" xfId="0" applyFont="1" applyAlignment="1">
      <alignment horizontal="left"/>
    </xf>
    <xf numFmtId="0" fontId="9" fillId="0" borderId="0" xfId="0" applyFont="1" applyAlignment="1">
      <alignment horizontal="left" wrapText="1"/>
    </xf>
    <xf numFmtId="0" fontId="7" fillId="0" borderId="0" xfId="0" applyFont="1" applyAlignment="1">
      <alignment horizontal="left" vertical="center" indent="1"/>
    </xf>
    <xf numFmtId="0" fontId="21" fillId="0" borderId="0" xfId="0" applyFont="1" applyAlignment="1">
      <alignment horizontal="center" wrapText="1"/>
    </xf>
    <xf numFmtId="0" fontId="21" fillId="0" borderId="4" xfId="0" applyFont="1" applyBorder="1" applyAlignment="1">
      <alignment horizontal="center"/>
    </xf>
    <xf numFmtId="0" fontId="0" fillId="0" borderId="0" xfId="0"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514350</xdr:colOff>
      <xdr:row>7</xdr:row>
      <xdr:rowOff>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0"/>
          <a:ext cx="143827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tabSelected="1" workbookViewId="0">
      <selection activeCell="N8" sqref="N8"/>
    </sheetView>
  </sheetViews>
  <sheetFormatPr defaultRowHeight="15" x14ac:dyDescent="0.25"/>
  <cols>
    <col min="1" max="1" width="14.85546875" customWidth="1"/>
    <col min="2" max="2" width="12.85546875" bestFit="1" customWidth="1"/>
    <col min="3" max="3" width="17.7109375" customWidth="1"/>
    <col min="4" max="4" width="26.7109375" customWidth="1"/>
    <col min="7" max="7" width="12" customWidth="1"/>
    <col min="8" max="8" width="11" bestFit="1" customWidth="1"/>
    <col min="9" max="9" width="13" customWidth="1"/>
    <col min="10" max="11" width="9.28515625" bestFit="1" customWidth="1"/>
    <col min="12" max="12" width="11.28515625" customWidth="1"/>
    <col min="14" max="14" width="19" customWidth="1"/>
    <col min="15" max="15" width="12.85546875" customWidth="1"/>
    <col min="16" max="16" width="9.28515625" bestFit="1" customWidth="1"/>
  </cols>
  <sheetData>
    <row r="1" spans="1:14" x14ac:dyDescent="0.25">
      <c r="A1" s="1" t="s">
        <v>0</v>
      </c>
    </row>
    <row r="2" spans="1:14" ht="29.25" customHeight="1" x14ac:dyDescent="0.3">
      <c r="A2" s="2" t="s">
        <v>68</v>
      </c>
      <c r="J2" s="3" t="s">
        <v>1</v>
      </c>
      <c r="L2" s="4" t="s">
        <v>2</v>
      </c>
      <c r="M2" s="5" t="s">
        <v>3</v>
      </c>
      <c r="N2" s="6" t="s">
        <v>155</v>
      </c>
    </row>
    <row r="3" spans="1:14" ht="15.75" thickBot="1" x14ac:dyDescent="0.3">
      <c r="B3" s="7">
        <f>(((A13/B6+B10)*B8))/12</f>
        <v>575.71152860802738</v>
      </c>
      <c r="C3" s="8" t="s">
        <v>4</v>
      </c>
      <c r="D3" s="9" t="s">
        <v>5</v>
      </c>
      <c r="E3" s="112" t="s">
        <v>6</v>
      </c>
      <c r="I3" s="10" t="s">
        <v>7</v>
      </c>
      <c r="J3" s="11">
        <f>B3/B8</f>
        <v>7.9959934528892695</v>
      </c>
      <c r="L3" s="12">
        <f>J3/20</f>
        <v>0.39979967264446348</v>
      </c>
      <c r="M3" s="13">
        <f>L3/8</f>
        <v>4.9974959080557935E-2</v>
      </c>
      <c r="N3" s="14">
        <f>B8*M3</f>
        <v>3.5981970538001713</v>
      </c>
    </row>
    <row r="4" spans="1:14" x14ac:dyDescent="0.25">
      <c r="B4" s="10" t="s">
        <v>8</v>
      </c>
      <c r="C4" s="8"/>
      <c r="D4" s="15">
        <v>12</v>
      </c>
      <c r="E4" s="112"/>
      <c r="I4" s="10" t="s">
        <v>9</v>
      </c>
      <c r="J4" s="16">
        <f>J3*1.21</f>
        <v>9.6751520779960156</v>
      </c>
      <c r="L4" s="12">
        <f>L3*1.21</f>
        <v>0.48375760389980077</v>
      </c>
      <c r="M4" s="13">
        <f>L4/8</f>
        <v>6.0469700487475096E-2</v>
      </c>
      <c r="N4" s="14">
        <f>N3*1.21</f>
        <v>4.3538184350982068</v>
      </c>
    </row>
    <row r="5" spans="1:14" x14ac:dyDescent="0.25">
      <c r="I5" s="14"/>
      <c r="M5" s="17"/>
    </row>
    <row r="6" spans="1:14" x14ac:dyDescent="0.25">
      <c r="B6" s="18">
        <v>2342</v>
      </c>
      <c r="C6" t="s">
        <v>10</v>
      </c>
      <c r="D6" s="19" t="s">
        <v>11</v>
      </c>
      <c r="M6" s="17"/>
    </row>
    <row r="7" spans="1:14" ht="4.5" customHeight="1" x14ac:dyDescent="0.25">
      <c r="B7" s="20"/>
      <c r="D7" s="19"/>
      <c r="M7" s="17"/>
    </row>
    <row r="8" spans="1:14" x14ac:dyDescent="0.25">
      <c r="A8" s="21">
        <f>B8/B6</f>
        <v>3.0742954739538857E-2</v>
      </c>
      <c r="B8" s="22">
        <v>72</v>
      </c>
      <c r="C8" t="s">
        <v>12</v>
      </c>
      <c r="D8" s="23" t="s">
        <v>150</v>
      </c>
      <c r="E8" s="23"/>
      <c r="J8" s="14"/>
    </row>
    <row r="9" spans="1:14" ht="5.25" customHeight="1" x14ac:dyDescent="0.25">
      <c r="B9" s="20"/>
      <c r="D9" s="19"/>
    </row>
    <row r="10" spans="1:14" x14ac:dyDescent="0.25">
      <c r="B10" s="24">
        <f>A49</f>
        <v>45.302049530315976</v>
      </c>
      <c r="C10" t="s">
        <v>13</v>
      </c>
      <c r="D10" s="23" t="s">
        <v>14</v>
      </c>
    </row>
    <row r="11" spans="1:14" ht="7.5" customHeight="1" x14ac:dyDescent="0.25">
      <c r="C11" s="23"/>
    </row>
    <row r="12" spans="1:14" ht="6.75" customHeight="1" x14ac:dyDescent="0.25">
      <c r="C12" s="23"/>
    </row>
    <row r="13" spans="1:14" x14ac:dyDescent="0.25">
      <c r="A13" s="22">
        <f>B21+B29+B32+B35+B37+B39/B46</f>
        <v>118622</v>
      </c>
      <c r="B13" t="s">
        <v>15</v>
      </c>
      <c r="C13" t="s">
        <v>16</v>
      </c>
    </row>
    <row r="15" spans="1:14" x14ac:dyDescent="0.25">
      <c r="D15" s="19" t="s">
        <v>17</v>
      </c>
    </row>
    <row r="16" spans="1:14" x14ac:dyDescent="0.25">
      <c r="D16" s="25"/>
    </row>
    <row r="17" spans="1:16" x14ac:dyDescent="0.25">
      <c r="D17" s="26" t="s">
        <v>18</v>
      </c>
    </row>
    <row r="18" spans="1:16" x14ac:dyDescent="0.25">
      <c r="D18" s="25"/>
    </row>
    <row r="19" spans="1:16" x14ac:dyDescent="0.25">
      <c r="D19" s="27" t="s">
        <v>19</v>
      </c>
    </row>
    <row r="21" spans="1:16" ht="15" customHeight="1" x14ac:dyDescent="0.25">
      <c r="B21" s="22">
        <f>C76</f>
        <v>101122</v>
      </c>
      <c r="C21" t="s">
        <v>20</v>
      </c>
      <c r="D21" s="111" t="s">
        <v>21</v>
      </c>
      <c r="E21" s="111"/>
      <c r="F21" s="111"/>
      <c r="G21" s="111"/>
      <c r="H21" s="111"/>
      <c r="I21" s="111"/>
      <c r="J21" s="111"/>
      <c r="K21" s="111"/>
      <c r="L21" s="111"/>
      <c r="M21" s="111"/>
      <c r="N21" s="111"/>
      <c r="O21" s="111"/>
      <c r="P21" s="111"/>
    </row>
    <row r="22" spans="1:16" ht="15" customHeight="1" x14ac:dyDescent="0.25">
      <c r="B22" s="22"/>
      <c r="D22" s="111" t="s">
        <v>22</v>
      </c>
      <c r="E22" s="111"/>
      <c r="F22" s="111"/>
      <c r="G22" s="111"/>
      <c r="H22" s="111"/>
      <c r="I22" s="111"/>
      <c r="J22" s="111"/>
      <c r="K22" s="111"/>
      <c r="L22" s="111"/>
      <c r="M22" s="111"/>
      <c r="N22" s="111"/>
      <c r="O22" s="111"/>
      <c r="P22" s="111"/>
    </row>
    <row r="23" spans="1:16" ht="15" customHeight="1" x14ac:dyDescent="0.25">
      <c r="A23" s="3"/>
      <c r="B23" s="22"/>
      <c r="D23" s="111" t="s">
        <v>23</v>
      </c>
      <c r="E23" s="111"/>
      <c r="F23" s="111"/>
      <c r="G23" s="111"/>
      <c r="H23" s="111"/>
      <c r="I23" s="111"/>
      <c r="J23" s="111"/>
      <c r="K23" s="111"/>
      <c r="L23" s="111"/>
      <c r="M23" s="111"/>
      <c r="N23" s="111"/>
      <c r="O23" s="111"/>
      <c r="P23" s="111"/>
    </row>
    <row r="24" spans="1:16" ht="15" customHeight="1" x14ac:dyDescent="0.25">
      <c r="A24" s="3"/>
      <c r="B24" s="22"/>
      <c r="D24" s="111" t="s">
        <v>24</v>
      </c>
      <c r="E24" s="111"/>
      <c r="F24" s="111"/>
      <c r="G24" s="111"/>
      <c r="H24" s="111"/>
      <c r="I24" s="111"/>
      <c r="J24" s="111"/>
      <c r="K24" s="111"/>
      <c r="L24" s="111"/>
      <c r="M24" s="111"/>
      <c r="N24" s="111"/>
      <c r="O24" s="111"/>
      <c r="P24" s="111"/>
    </row>
    <row r="25" spans="1:16" ht="15" customHeight="1" x14ac:dyDescent="0.25">
      <c r="B25" s="22"/>
      <c r="D25" s="111" t="s">
        <v>25</v>
      </c>
      <c r="E25" s="111"/>
      <c r="F25" s="111"/>
      <c r="G25" s="111"/>
      <c r="H25" s="111"/>
      <c r="I25" s="111"/>
      <c r="J25" s="111"/>
      <c r="K25" s="111"/>
      <c r="L25" s="111"/>
      <c r="M25" s="111"/>
      <c r="N25" s="111"/>
      <c r="O25" s="111"/>
      <c r="P25" s="111"/>
    </row>
    <row r="26" spans="1:16" x14ac:dyDescent="0.25">
      <c r="B26" s="22"/>
      <c r="D26" s="111" t="s">
        <v>26</v>
      </c>
      <c r="E26" s="111"/>
      <c r="F26" s="111"/>
      <c r="G26" s="111"/>
      <c r="H26" s="111"/>
      <c r="I26" s="111"/>
      <c r="J26" s="111"/>
      <c r="K26" s="111"/>
      <c r="L26" s="111"/>
      <c r="M26" s="111"/>
      <c r="N26" s="111"/>
      <c r="O26" s="111"/>
      <c r="P26" s="111"/>
    </row>
    <row r="27" spans="1:16" x14ac:dyDescent="0.25">
      <c r="B27" s="22"/>
      <c r="D27" s="28" t="s">
        <v>27</v>
      </c>
      <c r="E27" s="28"/>
      <c r="F27" s="28"/>
      <c r="G27" s="28"/>
      <c r="H27" s="28"/>
      <c r="I27" s="28"/>
      <c r="J27" s="28"/>
      <c r="K27" s="28"/>
      <c r="L27" s="28"/>
      <c r="M27" s="28"/>
      <c r="N27" s="28"/>
      <c r="O27" s="28"/>
      <c r="P27" s="28"/>
    </row>
    <row r="28" spans="1:16" x14ac:dyDescent="0.25">
      <c r="B28" s="20"/>
    </row>
    <row r="29" spans="1:16" x14ac:dyDescent="0.25">
      <c r="B29" s="18">
        <f>C88</f>
        <v>17500</v>
      </c>
      <c r="C29" t="s">
        <v>28</v>
      </c>
      <c r="D29" t="s">
        <v>29</v>
      </c>
    </row>
    <row r="30" spans="1:16" x14ac:dyDescent="0.25">
      <c r="B30" s="20"/>
      <c r="D30" t="s">
        <v>30</v>
      </c>
    </row>
    <row r="31" spans="1:16" x14ac:dyDescent="0.25">
      <c r="B31" s="20"/>
    </row>
    <row r="32" spans="1:16" x14ac:dyDescent="0.25">
      <c r="A32" s="29"/>
      <c r="B32" s="22"/>
      <c r="C32" t="s">
        <v>31</v>
      </c>
      <c r="D32" t="s">
        <v>32</v>
      </c>
    </row>
    <row r="33" spans="2:16" x14ac:dyDescent="0.25">
      <c r="B33" s="20"/>
      <c r="D33" t="s">
        <v>33</v>
      </c>
      <c r="H33" s="30" t="e">
        <f>B32/A32</f>
        <v>#DIV/0!</v>
      </c>
    </row>
    <row r="34" spans="2:16" x14ac:dyDescent="0.25">
      <c r="B34" s="20"/>
    </row>
    <row r="35" spans="2:16" ht="30" x14ac:dyDescent="0.25">
      <c r="B35" s="22"/>
      <c r="C35" s="6" t="s">
        <v>34</v>
      </c>
      <c r="D35" t="s">
        <v>35</v>
      </c>
    </row>
    <row r="36" spans="2:16" x14ac:dyDescent="0.25">
      <c r="B36" s="31"/>
      <c r="C36" s="6"/>
    </row>
    <row r="37" spans="2:16" x14ac:dyDescent="0.25">
      <c r="B37" s="22"/>
      <c r="C37" t="s">
        <v>36</v>
      </c>
      <c r="D37" t="s">
        <v>37</v>
      </c>
    </row>
    <row r="38" spans="2:16" x14ac:dyDescent="0.25">
      <c r="B38" s="31"/>
    </row>
    <row r="39" spans="2:16" x14ac:dyDescent="0.25">
      <c r="B39" s="22"/>
      <c r="C39" t="s">
        <v>38</v>
      </c>
      <c r="D39" s="108" t="s">
        <v>39</v>
      </c>
      <c r="E39" s="108"/>
      <c r="F39" s="108"/>
      <c r="G39" s="108"/>
      <c r="H39" s="108"/>
      <c r="I39" s="108"/>
      <c r="J39" s="108"/>
      <c r="K39" s="108"/>
      <c r="L39" s="108"/>
      <c r="M39" s="108"/>
      <c r="N39" s="108"/>
      <c r="O39" s="108"/>
      <c r="P39" s="108"/>
    </row>
    <row r="40" spans="2:16" x14ac:dyDescent="0.25">
      <c r="B40" s="22"/>
      <c r="D40" s="108" t="s">
        <v>40</v>
      </c>
      <c r="E40" s="108"/>
      <c r="F40" s="108"/>
      <c r="G40" s="108"/>
      <c r="H40" s="108"/>
      <c r="I40" s="108"/>
      <c r="J40" s="108"/>
      <c r="K40" s="108"/>
      <c r="L40" s="108"/>
      <c r="M40" s="108"/>
      <c r="N40" s="108"/>
      <c r="O40" s="108"/>
      <c r="P40" s="108"/>
    </row>
    <row r="41" spans="2:16" x14ac:dyDescent="0.25">
      <c r="B41" s="22"/>
      <c r="D41" s="108" t="s">
        <v>41</v>
      </c>
      <c r="E41" s="108"/>
      <c r="F41" s="108"/>
      <c r="G41" s="108"/>
      <c r="H41" s="108"/>
      <c r="I41" s="108"/>
      <c r="J41" s="108"/>
      <c r="K41" s="108"/>
      <c r="L41" s="108"/>
      <c r="M41" s="108"/>
      <c r="N41" s="108"/>
      <c r="O41" s="108"/>
      <c r="P41" s="108"/>
    </row>
    <row r="42" spans="2:16" x14ac:dyDescent="0.25">
      <c r="B42" s="22"/>
      <c r="D42" s="108" t="s">
        <v>42</v>
      </c>
      <c r="E42" s="108"/>
      <c r="F42" s="108"/>
      <c r="G42" s="108"/>
      <c r="H42" s="108"/>
      <c r="I42" s="108"/>
      <c r="J42" s="108"/>
      <c r="K42" s="108"/>
      <c r="L42" s="108"/>
      <c r="M42" s="108"/>
      <c r="N42" s="108"/>
      <c r="O42" s="108"/>
      <c r="P42" s="108"/>
    </row>
    <row r="43" spans="2:16" x14ac:dyDescent="0.25">
      <c r="B43" s="22"/>
      <c r="D43" s="108" t="s">
        <v>43</v>
      </c>
      <c r="E43" s="108"/>
      <c r="F43" s="108"/>
      <c r="G43" s="108"/>
      <c r="H43" s="108"/>
      <c r="I43" s="108"/>
      <c r="J43" s="108"/>
      <c r="K43" s="108"/>
      <c r="L43" s="108"/>
      <c r="M43" s="108"/>
      <c r="N43" s="108"/>
      <c r="O43" s="108"/>
      <c r="P43" s="108"/>
    </row>
    <row r="44" spans="2:16" x14ac:dyDescent="0.25">
      <c r="B44" s="22"/>
      <c r="D44" s="108" t="s">
        <v>44</v>
      </c>
      <c r="E44" s="108"/>
      <c r="F44" s="108"/>
      <c r="G44" s="108"/>
      <c r="H44" s="108"/>
      <c r="I44" s="108"/>
      <c r="J44" s="108"/>
      <c r="K44" s="108"/>
      <c r="L44" s="108"/>
      <c r="M44" s="108"/>
      <c r="N44" s="108"/>
      <c r="O44" s="108"/>
      <c r="P44" s="108"/>
    </row>
    <row r="45" spans="2:16" x14ac:dyDescent="0.25">
      <c r="B45" s="31"/>
      <c r="D45" s="32"/>
      <c r="E45" s="32"/>
      <c r="F45" s="32"/>
      <c r="G45" s="32"/>
      <c r="H45" s="32"/>
      <c r="I45" s="32"/>
      <c r="J45" s="32"/>
      <c r="K45" s="32"/>
      <c r="L45" s="32"/>
      <c r="M45" s="32"/>
      <c r="N45" s="32"/>
      <c r="O45" s="32"/>
      <c r="P45" s="32"/>
    </row>
    <row r="46" spans="2:16" x14ac:dyDescent="0.25">
      <c r="B46" s="22">
        <v>0.01</v>
      </c>
      <c r="C46" t="s">
        <v>45</v>
      </c>
      <c r="D46" s="108" t="s">
        <v>46</v>
      </c>
      <c r="E46" s="108"/>
      <c r="F46" s="108"/>
      <c r="G46" s="108"/>
      <c r="H46" s="108"/>
      <c r="I46" s="108"/>
      <c r="J46" s="108"/>
      <c r="K46" s="108"/>
      <c r="L46" s="108"/>
      <c r="M46" s="108"/>
      <c r="N46" s="108"/>
      <c r="O46" s="108"/>
      <c r="P46" s="108"/>
    </row>
    <row r="47" spans="2:16" x14ac:dyDescent="0.25">
      <c r="B47" s="22"/>
      <c r="D47" s="32" t="s">
        <v>47</v>
      </c>
      <c r="E47" s="32"/>
      <c r="F47" s="32"/>
      <c r="G47" s="32"/>
      <c r="H47" s="32"/>
      <c r="I47" s="32"/>
      <c r="J47" s="32"/>
      <c r="K47" s="32"/>
      <c r="L47" s="32"/>
      <c r="M47" s="32"/>
      <c r="N47" s="32"/>
      <c r="O47" s="32"/>
      <c r="P47" s="32"/>
    </row>
    <row r="49" spans="1:15" ht="30" customHeight="1" x14ac:dyDescent="0.25">
      <c r="A49" s="33">
        <f>B55*B57/B59</f>
        <v>45.302049530315976</v>
      </c>
      <c r="B49" t="s">
        <v>13</v>
      </c>
      <c r="C49" s="109" t="s">
        <v>48</v>
      </c>
      <c r="D49" s="109"/>
      <c r="E49" s="109"/>
      <c r="F49" s="109"/>
      <c r="G49" s="109"/>
      <c r="H49" s="109"/>
      <c r="I49" s="109"/>
      <c r="J49" s="109"/>
      <c r="K49" s="109"/>
      <c r="L49" s="109"/>
      <c r="M49" s="109"/>
      <c r="N49" s="109"/>
      <c r="O49" s="109"/>
    </row>
    <row r="51" spans="1:15" x14ac:dyDescent="0.25">
      <c r="E51" s="23" t="s">
        <v>49</v>
      </c>
    </row>
    <row r="53" spans="1:15" x14ac:dyDescent="0.25">
      <c r="E53" s="23" t="s">
        <v>50</v>
      </c>
    </row>
    <row r="55" spans="1:15" ht="46.5" customHeight="1" x14ac:dyDescent="0.25">
      <c r="B55" s="34">
        <f>C86</f>
        <v>235772</v>
      </c>
      <c r="C55" t="s">
        <v>51</v>
      </c>
      <c r="D55" s="109" t="s">
        <v>52</v>
      </c>
      <c r="E55" s="109"/>
      <c r="F55" s="109"/>
      <c r="G55" s="109"/>
      <c r="H55" s="109"/>
      <c r="I55" s="109"/>
      <c r="J55" s="109"/>
      <c r="K55" s="109"/>
      <c r="L55" s="109"/>
      <c r="M55" s="109"/>
      <c r="N55" s="109"/>
      <c r="O55" s="109"/>
    </row>
    <row r="56" spans="1:15" ht="7.5" customHeight="1" x14ac:dyDescent="0.25">
      <c r="D56" s="35"/>
      <c r="E56" s="35"/>
      <c r="F56" s="35"/>
      <c r="G56" s="35"/>
      <c r="H56" s="35"/>
      <c r="I56" s="35"/>
      <c r="J56" s="35"/>
      <c r="K56" s="35"/>
      <c r="L56" s="35"/>
      <c r="M56" s="35"/>
      <c r="N56" s="35"/>
      <c r="O56" s="35"/>
    </row>
    <row r="57" spans="1:15" ht="32.25" customHeight="1" x14ac:dyDescent="0.25">
      <c r="B57" s="33">
        <v>0.45</v>
      </c>
      <c r="C57" t="s">
        <v>53</v>
      </c>
      <c r="D57" s="109" t="s">
        <v>54</v>
      </c>
      <c r="E57" s="109"/>
      <c r="F57" s="109"/>
      <c r="G57" s="109"/>
      <c r="H57" s="109"/>
      <c r="I57" s="109"/>
      <c r="J57" s="109"/>
      <c r="K57" s="109"/>
      <c r="L57" s="109"/>
      <c r="M57" s="109"/>
      <c r="N57" s="109"/>
      <c r="O57" s="109"/>
    </row>
    <row r="58" spans="1:15" ht="6" customHeight="1" x14ac:dyDescent="0.25"/>
    <row r="59" spans="1:15" x14ac:dyDescent="0.25">
      <c r="B59" s="22">
        <f>B6</f>
        <v>2342</v>
      </c>
      <c r="C59" t="s">
        <v>55</v>
      </c>
      <c r="D59" s="23" t="s">
        <v>56</v>
      </c>
    </row>
    <row r="62" spans="1:15" x14ac:dyDescent="0.25">
      <c r="C62" s="36"/>
      <c r="D62" s="36"/>
      <c r="E62" s="36"/>
      <c r="F62" s="36"/>
    </row>
    <row r="63" spans="1:15" x14ac:dyDescent="0.25">
      <c r="B63" s="37" t="s">
        <v>57</v>
      </c>
      <c r="C63" s="36"/>
      <c r="D63" s="36"/>
      <c r="E63" s="36"/>
      <c r="F63" s="36"/>
    </row>
    <row r="64" spans="1:15" x14ac:dyDescent="0.25">
      <c r="B64" s="28">
        <v>2221</v>
      </c>
      <c r="C64" s="20">
        <v>16258</v>
      </c>
      <c r="D64" s="38" t="s">
        <v>69</v>
      </c>
    </row>
    <row r="65" spans="1:7" x14ac:dyDescent="0.25">
      <c r="B65" s="28">
        <v>2222</v>
      </c>
      <c r="C65" s="20">
        <v>830</v>
      </c>
      <c r="D65" s="39" t="s">
        <v>70</v>
      </c>
    </row>
    <row r="66" spans="1:7" x14ac:dyDescent="0.25">
      <c r="B66" s="28">
        <v>2223</v>
      </c>
      <c r="C66" s="20">
        <v>8245</v>
      </c>
      <c r="D66" s="40" t="s">
        <v>71</v>
      </c>
      <c r="F66" s="20"/>
    </row>
    <row r="67" spans="1:7" x14ac:dyDescent="0.25">
      <c r="B67" s="28">
        <v>2224</v>
      </c>
      <c r="C67" s="41">
        <v>1700</v>
      </c>
      <c r="D67" s="40" t="s">
        <v>72</v>
      </c>
      <c r="E67" s="40"/>
    </row>
    <row r="68" spans="1:7" x14ac:dyDescent="0.25">
      <c r="B68" s="28">
        <v>2239</v>
      </c>
      <c r="C68" s="41">
        <v>167</v>
      </c>
      <c r="D68" s="40" t="s">
        <v>58</v>
      </c>
    </row>
    <row r="69" spans="1:7" x14ac:dyDescent="0.25">
      <c r="B69" s="28">
        <v>2241</v>
      </c>
      <c r="C69" s="41">
        <v>1200</v>
      </c>
      <c r="D69" s="107" t="s">
        <v>73</v>
      </c>
    </row>
    <row r="70" spans="1:7" x14ac:dyDescent="0.25">
      <c r="B70" s="28">
        <v>2247</v>
      </c>
      <c r="C70" s="41">
        <v>1591</v>
      </c>
      <c r="D70" s="40" t="s">
        <v>59</v>
      </c>
    </row>
    <row r="71" spans="1:7" x14ac:dyDescent="0.25">
      <c r="B71" s="28">
        <v>2243</v>
      </c>
      <c r="C71" s="41">
        <v>4826</v>
      </c>
      <c r="D71" s="40" t="s">
        <v>75</v>
      </c>
    </row>
    <row r="72" spans="1:7" x14ac:dyDescent="0.25">
      <c r="B72" s="28">
        <v>2249</v>
      </c>
      <c r="C72" s="41">
        <v>969</v>
      </c>
      <c r="D72" s="40" t="s">
        <v>76</v>
      </c>
    </row>
    <row r="73" spans="1:7" x14ac:dyDescent="0.25">
      <c r="B73" s="28">
        <v>2264</v>
      </c>
      <c r="C73" s="41">
        <v>432</v>
      </c>
      <c r="D73" s="40" t="s">
        <v>74</v>
      </c>
    </row>
    <row r="74" spans="1:7" x14ac:dyDescent="0.25">
      <c r="B74" s="28">
        <v>2350</v>
      </c>
      <c r="C74" s="41">
        <v>1787</v>
      </c>
      <c r="D74" s="40" t="s">
        <v>60</v>
      </c>
    </row>
    <row r="75" spans="1:7" x14ac:dyDescent="0.25">
      <c r="B75" s="28">
        <v>1000</v>
      </c>
      <c r="C75" s="41">
        <v>63117</v>
      </c>
      <c r="D75" s="42" t="s">
        <v>61</v>
      </c>
      <c r="E75" s="28"/>
      <c r="F75" s="28"/>
      <c r="G75" s="28"/>
    </row>
    <row r="76" spans="1:7" x14ac:dyDescent="0.25">
      <c r="A76" s="43" t="s">
        <v>62</v>
      </c>
      <c r="B76" s="43"/>
      <c r="C76" s="44">
        <f>SUM(C64:C75)</f>
        <v>101122</v>
      </c>
      <c r="D76" s="110"/>
      <c r="E76" s="110"/>
      <c r="F76" s="110"/>
      <c r="G76" s="110"/>
    </row>
    <row r="77" spans="1:7" x14ac:dyDescent="0.25">
      <c r="C77" s="45"/>
      <c r="D77" s="42"/>
      <c r="E77" s="42"/>
      <c r="F77" s="42"/>
      <c r="G77" s="42"/>
    </row>
    <row r="78" spans="1:7" x14ac:dyDescent="0.25">
      <c r="B78" s="28">
        <v>1000</v>
      </c>
      <c r="C78" s="46">
        <v>57973</v>
      </c>
      <c r="D78" s="42" t="s">
        <v>63</v>
      </c>
      <c r="E78" s="28"/>
      <c r="F78" s="28"/>
      <c r="G78" s="28"/>
    </row>
    <row r="79" spans="1:7" x14ac:dyDescent="0.25">
      <c r="B79">
        <v>2243</v>
      </c>
      <c r="C79" s="36">
        <v>14950</v>
      </c>
      <c r="D79" t="s">
        <v>77</v>
      </c>
    </row>
    <row r="80" spans="1:7" x14ac:dyDescent="0.25">
      <c r="B80">
        <v>2234</v>
      </c>
      <c r="C80" s="29">
        <v>800</v>
      </c>
      <c r="D80" s="40" t="s">
        <v>78</v>
      </c>
    </row>
    <row r="81" spans="1:4" x14ac:dyDescent="0.25">
      <c r="B81">
        <v>2244</v>
      </c>
      <c r="C81" s="29">
        <v>158799</v>
      </c>
      <c r="D81" s="40" t="s">
        <v>79</v>
      </c>
    </row>
    <row r="82" spans="1:4" x14ac:dyDescent="0.25">
      <c r="B82">
        <v>2312</v>
      </c>
      <c r="C82" s="29">
        <v>1500</v>
      </c>
      <c r="D82" s="40" t="s">
        <v>64</v>
      </c>
    </row>
    <row r="83" spans="1:4" x14ac:dyDescent="0.25">
      <c r="B83">
        <v>2322</v>
      </c>
      <c r="C83" s="29">
        <v>1750</v>
      </c>
      <c r="D83" s="40" t="s">
        <v>65</v>
      </c>
    </row>
    <row r="84" spans="1:4" x14ac:dyDescent="0.25">
      <c r="B84">
        <v>2390</v>
      </c>
      <c r="C84" s="29"/>
    </row>
    <row r="86" spans="1:4" x14ac:dyDescent="0.25">
      <c r="A86" s="43" t="s">
        <v>66</v>
      </c>
      <c r="B86" s="43"/>
      <c r="C86" s="44">
        <f>SUM(C78:C85)</f>
        <v>235772</v>
      </c>
    </row>
    <row r="88" spans="1:4" x14ac:dyDescent="0.25">
      <c r="C88" s="47">
        <v>17500</v>
      </c>
      <c r="D88" t="s">
        <v>67</v>
      </c>
    </row>
  </sheetData>
  <mergeCells count="18">
    <mergeCell ref="D25:P25"/>
    <mergeCell ref="E3:E4"/>
    <mergeCell ref="D21:P21"/>
    <mergeCell ref="D22:P22"/>
    <mergeCell ref="D23:P23"/>
    <mergeCell ref="D24:P24"/>
    <mergeCell ref="D76:G76"/>
    <mergeCell ref="D26:P26"/>
    <mergeCell ref="D39:P39"/>
    <mergeCell ref="D40:P40"/>
    <mergeCell ref="D41:P41"/>
    <mergeCell ref="D42:P42"/>
    <mergeCell ref="D43:P43"/>
    <mergeCell ref="D44:P44"/>
    <mergeCell ref="D46:P46"/>
    <mergeCell ref="C49:O49"/>
    <mergeCell ref="D55:O55"/>
    <mergeCell ref="D57:O5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workbookViewId="0">
      <selection activeCell="L7" sqref="L7"/>
    </sheetView>
  </sheetViews>
  <sheetFormatPr defaultRowHeight="15" x14ac:dyDescent="0.25"/>
  <cols>
    <col min="1" max="1" width="14.85546875" customWidth="1"/>
    <col min="2" max="2" width="12.85546875" bestFit="1" customWidth="1"/>
    <col min="3" max="3" width="17.7109375" customWidth="1"/>
    <col min="4" max="4" width="26.7109375" customWidth="1"/>
    <col min="7" max="7" width="12" customWidth="1"/>
    <col min="8" max="8" width="11" bestFit="1" customWidth="1"/>
    <col min="9" max="9" width="13" customWidth="1"/>
    <col min="10" max="11" width="9.28515625" bestFit="1" customWidth="1"/>
    <col min="12" max="12" width="11.28515625" customWidth="1"/>
    <col min="14" max="14" width="19" customWidth="1"/>
    <col min="15" max="15" width="12.85546875" customWidth="1"/>
    <col min="16" max="16" width="9.28515625" bestFit="1" customWidth="1"/>
  </cols>
  <sheetData>
    <row r="1" spans="1:14" x14ac:dyDescent="0.25">
      <c r="A1" s="1" t="s">
        <v>0</v>
      </c>
    </row>
    <row r="2" spans="1:14" ht="29.25" customHeight="1" x14ac:dyDescent="0.3">
      <c r="A2" s="2" t="s">
        <v>68</v>
      </c>
      <c r="J2" s="3" t="s">
        <v>1</v>
      </c>
      <c r="L2" s="4" t="s">
        <v>2</v>
      </c>
      <c r="M2" s="5" t="s">
        <v>3</v>
      </c>
      <c r="N2" s="115" t="s">
        <v>154</v>
      </c>
    </row>
    <row r="3" spans="1:14" ht="15.75" thickBot="1" x14ac:dyDescent="0.3">
      <c r="B3" s="7">
        <f>(((A13/B6+B10)*B8))/12</f>
        <v>271.86377739823513</v>
      </c>
      <c r="C3" s="8" t="s">
        <v>4</v>
      </c>
      <c r="D3" s="9" t="s">
        <v>5</v>
      </c>
      <c r="E3" s="112" t="s">
        <v>6</v>
      </c>
      <c r="I3" s="10" t="s">
        <v>7</v>
      </c>
      <c r="J3" s="11">
        <f>B3/B8</f>
        <v>7.9959934528892687</v>
      </c>
      <c r="L3" s="12">
        <f>J3/20</f>
        <v>0.39979967264446342</v>
      </c>
      <c r="M3" s="13">
        <f>L3/8</f>
        <v>4.9974959080557928E-2</v>
      </c>
      <c r="N3" s="14">
        <f>B8*M3</f>
        <v>1.6991486087389696</v>
      </c>
    </row>
    <row r="4" spans="1:14" x14ac:dyDescent="0.25">
      <c r="B4" s="10" t="s">
        <v>8</v>
      </c>
      <c r="C4" s="8"/>
      <c r="D4" s="15">
        <v>12</v>
      </c>
      <c r="E4" s="112"/>
      <c r="I4" s="10" t="s">
        <v>9</v>
      </c>
      <c r="J4" s="16">
        <f>J3*1.21</f>
        <v>9.6751520779960156</v>
      </c>
      <c r="L4" s="12">
        <f>L3*1.21</f>
        <v>0.48375760389980071</v>
      </c>
      <c r="M4" s="13">
        <f>L4/8</f>
        <v>6.0469700487475089E-2</v>
      </c>
      <c r="N4" s="14">
        <f>N3*1.21</f>
        <v>2.0559698165741529</v>
      </c>
    </row>
    <row r="5" spans="1:14" x14ac:dyDescent="0.25">
      <c r="I5" s="14"/>
      <c r="M5" s="17"/>
    </row>
    <row r="6" spans="1:14" x14ac:dyDescent="0.25">
      <c r="B6" s="18">
        <v>2342</v>
      </c>
      <c r="C6" t="s">
        <v>10</v>
      </c>
      <c r="D6" s="19" t="s">
        <v>11</v>
      </c>
      <c r="M6" s="17"/>
    </row>
    <row r="7" spans="1:14" ht="4.5" customHeight="1" x14ac:dyDescent="0.25">
      <c r="B7" s="20"/>
      <c r="D7" s="19"/>
      <c r="M7" s="17"/>
    </row>
    <row r="8" spans="1:14" x14ac:dyDescent="0.25">
      <c r="A8" s="21">
        <f>B8/B6</f>
        <v>1.4517506404782237E-2</v>
      </c>
      <c r="B8" s="22">
        <v>34</v>
      </c>
      <c r="C8" t="s">
        <v>12</v>
      </c>
      <c r="D8" s="23" t="s">
        <v>80</v>
      </c>
      <c r="E8" s="23"/>
      <c r="J8" s="14"/>
    </row>
    <row r="9" spans="1:14" ht="5.25" customHeight="1" x14ac:dyDescent="0.25">
      <c r="B9" s="20"/>
      <c r="D9" s="19"/>
    </row>
    <row r="10" spans="1:14" x14ac:dyDescent="0.25">
      <c r="B10" s="24">
        <f>A49</f>
        <v>45.302049530315976</v>
      </c>
      <c r="C10" t="s">
        <v>13</v>
      </c>
      <c r="D10" s="23" t="s">
        <v>14</v>
      </c>
    </row>
    <row r="11" spans="1:14" ht="7.5" customHeight="1" x14ac:dyDescent="0.25">
      <c r="C11" s="23"/>
    </row>
    <row r="12" spans="1:14" ht="6.75" customHeight="1" x14ac:dyDescent="0.25">
      <c r="C12" s="23"/>
    </row>
    <row r="13" spans="1:14" x14ac:dyDescent="0.25">
      <c r="A13" s="22">
        <f>B21+B29+B32+B35+B37+B39/B46</f>
        <v>118622</v>
      </c>
      <c r="B13" t="s">
        <v>15</v>
      </c>
      <c r="C13" t="s">
        <v>16</v>
      </c>
    </row>
    <row r="15" spans="1:14" x14ac:dyDescent="0.25">
      <c r="D15" s="19" t="s">
        <v>17</v>
      </c>
    </row>
    <row r="16" spans="1:14" x14ac:dyDescent="0.25">
      <c r="D16" s="25"/>
    </row>
    <row r="17" spans="1:16" x14ac:dyDescent="0.25">
      <c r="D17" s="26" t="s">
        <v>18</v>
      </c>
    </row>
    <row r="18" spans="1:16" x14ac:dyDescent="0.25">
      <c r="D18" s="25"/>
    </row>
    <row r="19" spans="1:16" x14ac:dyDescent="0.25">
      <c r="D19" s="27" t="s">
        <v>19</v>
      </c>
    </row>
    <row r="21" spans="1:16" ht="15" customHeight="1" x14ac:dyDescent="0.25">
      <c r="B21" s="22">
        <f>C76</f>
        <v>101122</v>
      </c>
      <c r="C21" t="s">
        <v>20</v>
      </c>
      <c r="D21" s="111" t="s">
        <v>21</v>
      </c>
      <c r="E21" s="111"/>
      <c r="F21" s="111"/>
      <c r="G21" s="111"/>
      <c r="H21" s="111"/>
      <c r="I21" s="111"/>
      <c r="J21" s="111"/>
      <c r="K21" s="111"/>
      <c r="L21" s="111"/>
      <c r="M21" s="111"/>
      <c r="N21" s="111"/>
      <c r="O21" s="111"/>
      <c r="P21" s="111"/>
    </row>
    <row r="22" spans="1:16" ht="15" customHeight="1" x14ac:dyDescent="0.25">
      <c r="B22" s="22"/>
      <c r="D22" s="111" t="s">
        <v>22</v>
      </c>
      <c r="E22" s="111"/>
      <c r="F22" s="111"/>
      <c r="G22" s="111"/>
      <c r="H22" s="111"/>
      <c r="I22" s="111"/>
      <c r="J22" s="111"/>
      <c r="K22" s="111"/>
      <c r="L22" s="111"/>
      <c r="M22" s="111"/>
      <c r="N22" s="111"/>
      <c r="O22" s="111"/>
      <c r="P22" s="111"/>
    </row>
    <row r="23" spans="1:16" ht="15" customHeight="1" x14ac:dyDescent="0.25">
      <c r="A23" s="3"/>
      <c r="B23" s="22"/>
      <c r="D23" s="111" t="s">
        <v>23</v>
      </c>
      <c r="E23" s="111"/>
      <c r="F23" s="111"/>
      <c r="G23" s="111"/>
      <c r="H23" s="111"/>
      <c r="I23" s="111"/>
      <c r="J23" s="111"/>
      <c r="K23" s="111"/>
      <c r="L23" s="111"/>
      <c r="M23" s="111"/>
      <c r="N23" s="111"/>
      <c r="O23" s="111"/>
      <c r="P23" s="111"/>
    </row>
    <row r="24" spans="1:16" ht="15" customHeight="1" x14ac:dyDescent="0.25">
      <c r="A24" s="3"/>
      <c r="B24" s="22"/>
      <c r="D24" s="111" t="s">
        <v>24</v>
      </c>
      <c r="E24" s="111"/>
      <c r="F24" s="111"/>
      <c r="G24" s="111"/>
      <c r="H24" s="111"/>
      <c r="I24" s="111"/>
      <c r="J24" s="111"/>
      <c r="K24" s="111"/>
      <c r="L24" s="111"/>
      <c r="M24" s="111"/>
      <c r="N24" s="111"/>
      <c r="O24" s="111"/>
      <c r="P24" s="111"/>
    </row>
    <row r="25" spans="1:16" ht="15" customHeight="1" x14ac:dyDescent="0.25">
      <c r="B25" s="22"/>
      <c r="D25" s="111" t="s">
        <v>25</v>
      </c>
      <c r="E25" s="111"/>
      <c r="F25" s="111"/>
      <c r="G25" s="111"/>
      <c r="H25" s="111"/>
      <c r="I25" s="111"/>
      <c r="J25" s="111"/>
      <c r="K25" s="111"/>
      <c r="L25" s="111"/>
      <c r="M25" s="111"/>
      <c r="N25" s="111"/>
      <c r="O25" s="111"/>
      <c r="P25" s="111"/>
    </row>
    <row r="26" spans="1:16" x14ac:dyDescent="0.25">
      <c r="B26" s="22"/>
      <c r="D26" s="111" t="s">
        <v>26</v>
      </c>
      <c r="E26" s="111"/>
      <c r="F26" s="111"/>
      <c r="G26" s="111"/>
      <c r="H26" s="111"/>
      <c r="I26" s="111"/>
      <c r="J26" s="111"/>
      <c r="K26" s="111"/>
      <c r="L26" s="111"/>
      <c r="M26" s="111"/>
      <c r="N26" s="111"/>
      <c r="O26" s="111"/>
      <c r="P26" s="111"/>
    </row>
    <row r="27" spans="1:16" x14ac:dyDescent="0.25">
      <c r="B27" s="22"/>
      <c r="D27" s="28" t="s">
        <v>27</v>
      </c>
      <c r="E27" s="28"/>
      <c r="F27" s="28"/>
      <c r="G27" s="28"/>
      <c r="H27" s="28"/>
      <c r="I27" s="28"/>
      <c r="J27" s="28"/>
      <c r="K27" s="28"/>
      <c r="L27" s="28"/>
      <c r="M27" s="28"/>
      <c r="N27" s="28"/>
      <c r="O27" s="28"/>
      <c r="P27" s="28"/>
    </row>
    <row r="28" spans="1:16" x14ac:dyDescent="0.25">
      <c r="B28" s="20"/>
    </row>
    <row r="29" spans="1:16" x14ac:dyDescent="0.25">
      <c r="B29" s="18">
        <f>C88</f>
        <v>17500</v>
      </c>
      <c r="C29" t="s">
        <v>28</v>
      </c>
      <c r="D29" t="s">
        <v>29</v>
      </c>
    </row>
    <row r="30" spans="1:16" x14ac:dyDescent="0.25">
      <c r="B30" s="20"/>
      <c r="D30" t="s">
        <v>30</v>
      </c>
    </row>
    <row r="31" spans="1:16" x14ac:dyDescent="0.25">
      <c r="B31" s="20"/>
    </row>
    <row r="32" spans="1:16" x14ac:dyDescent="0.25">
      <c r="A32" s="29"/>
      <c r="B32" s="22"/>
      <c r="C32" t="s">
        <v>31</v>
      </c>
      <c r="D32" t="s">
        <v>32</v>
      </c>
    </row>
    <row r="33" spans="2:16" x14ac:dyDescent="0.25">
      <c r="B33" s="20"/>
      <c r="D33" t="s">
        <v>33</v>
      </c>
      <c r="H33" s="30" t="e">
        <f>B32/A32</f>
        <v>#DIV/0!</v>
      </c>
    </row>
    <row r="34" spans="2:16" x14ac:dyDescent="0.25">
      <c r="B34" s="20"/>
    </row>
    <row r="35" spans="2:16" ht="30" x14ac:dyDescent="0.25">
      <c r="B35" s="22"/>
      <c r="C35" s="6" t="s">
        <v>34</v>
      </c>
      <c r="D35" t="s">
        <v>35</v>
      </c>
    </row>
    <row r="36" spans="2:16" x14ac:dyDescent="0.25">
      <c r="B36" s="31"/>
      <c r="C36" s="6"/>
    </row>
    <row r="37" spans="2:16" x14ac:dyDescent="0.25">
      <c r="B37" s="22"/>
      <c r="C37" t="s">
        <v>36</v>
      </c>
      <c r="D37" t="s">
        <v>37</v>
      </c>
    </row>
    <row r="38" spans="2:16" x14ac:dyDescent="0.25">
      <c r="B38" s="31"/>
    </row>
    <row r="39" spans="2:16" x14ac:dyDescent="0.25">
      <c r="B39" s="22"/>
      <c r="C39" t="s">
        <v>38</v>
      </c>
      <c r="D39" s="108" t="s">
        <v>39</v>
      </c>
      <c r="E39" s="108"/>
      <c r="F39" s="108"/>
      <c r="G39" s="108"/>
      <c r="H39" s="108"/>
      <c r="I39" s="108"/>
      <c r="J39" s="108"/>
      <c r="K39" s="108"/>
      <c r="L39" s="108"/>
      <c r="M39" s="108"/>
      <c r="N39" s="108"/>
      <c r="O39" s="108"/>
      <c r="P39" s="108"/>
    </row>
    <row r="40" spans="2:16" x14ac:dyDescent="0.25">
      <c r="B40" s="22"/>
      <c r="D40" s="108" t="s">
        <v>40</v>
      </c>
      <c r="E40" s="108"/>
      <c r="F40" s="108"/>
      <c r="G40" s="108"/>
      <c r="H40" s="108"/>
      <c r="I40" s="108"/>
      <c r="J40" s="108"/>
      <c r="K40" s="108"/>
      <c r="L40" s="108"/>
      <c r="M40" s="108"/>
      <c r="N40" s="108"/>
      <c r="O40" s="108"/>
      <c r="P40" s="108"/>
    </row>
    <row r="41" spans="2:16" x14ac:dyDescent="0.25">
      <c r="B41" s="22"/>
      <c r="D41" s="108" t="s">
        <v>41</v>
      </c>
      <c r="E41" s="108"/>
      <c r="F41" s="108"/>
      <c r="G41" s="108"/>
      <c r="H41" s="108"/>
      <c r="I41" s="108"/>
      <c r="J41" s="108"/>
      <c r="K41" s="108"/>
      <c r="L41" s="108"/>
      <c r="M41" s="108"/>
      <c r="N41" s="108"/>
      <c r="O41" s="108"/>
      <c r="P41" s="108"/>
    </row>
    <row r="42" spans="2:16" x14ac:dyDescent="0.25">
      <c r="B42" s="22"/>
      <c r="D42" s="108" t="s">
        <v>42</v>
      </c>
      <c r="E42" s="108"/>
      <c r="F42" s="108"/>
      <c r="G42" s="108"/>
      <c r="H42" s="108"/>
      <c r="I42" s="108"/>
      <c r="J42" s="108"/>
      <c r="K42" s="108"/>
      <c r="L42" s="108"/>
      <c r="M42" s="108"/>
      <c r="N42" s="108"/>
      <c r="O42" s="108"/>
      <c r="P42" s="108"/>
    </row>
    <row r="43" spans="2:16" x14ac:dyDescent="0.25">
      <c r="B43" s="22"/>
      <c r="D43" s="108" t="s">
        <v>43</v>
      </c>
      <c r="E43" s="108"/>
      <c r="F43" s="108"/>
      <c r="G43" s="108"/>
      <c r="H43" s="108"/>
      <c r="I43" s="108"/>
      <c r="J43" s="108"/>
      <c r="K43" s="108"/>
      <c r="L43" s="108"/>
      <c r="M43" s="108"/>
      <c r="N43" s="108"/>
      <c r="O43" s="108"/>
      <c r="P43" s="108"/>
    </row>
    <row r="44" spans="2:16" x14ac:dyDescent="0.25">
      <c r="B44" s="22"/>
      <c r="D44" s="108" t="s">
        <v>44</v>
      </c>
      <c r="E44" s="108"/>
      <c r="F44" s="108"/>
      <c r="G44" s="108"/>
      <c r="H44" s="108"/>
      <c r="I44" s="108"/>
      <c r="J44" s="108"/>
      <c r="K44" s="108"/>
      <c r="L44" s="108"/>
      <c r="M44" s="108"/>
      <c r="N44" s="108"/>
      <c r="O44" s="108"/>
      <c r="P44" s="108"/>
    </row>
    <row r="45" spans="2:16" x14ac:dyDescent="0.25">
      <c r="B45" s="31"/>
      <c r="D45" s="32"/>
      <c r="E45" s="32"/>
      <c r="F45" s="32"/>
      <c r="G45" s="32"/>
      <c r="H45" s="32"/>
      <c r="I45" s="32"/>
      <c r="J45" s="32"/>
      <c r="K45" s="32"/>
      <c r="L45" s="32"/>
      <c r="M45" s="32"/>
      <c r="N45" s="32"/>
      <c r="O45" s="32"/>
      <c r="P45" s="32"/>
    </row>
    <row r="46" spans="2:16" x14ac:dyDescent="0.25">
      <c r="B46" s="22">
        <v>0.01</v>
      </c>
      <c r="C46" t="s">
        <v>45</v>
      </c>
      <c r="D46" s="108" t="s">
        <v>46</v>
      </c>
      <c r="E46" s="108"/>
      <c r="F46" s="108"/>
      <c r="G46" s="108"/>
      <c r="H46" s="108"/>
      <c r="I46" s="108"/>
      <c r="J46" s="108"/>
      <c r="K46" s="108"/>
      <c r="L46" s="108"/>
      <c r="M46" s="108"/>
      <c r="N46" s="108"/>
      <c r="O46" s="108"/>
      <c r="P46" s="108"/>
    </row>
    <row r="47" spans="2:16" x14ac:dyDescent="0.25">
      <c r="B47" s="22"/>
      <c r="D47" s="32" t="s">
        <v>47</v>
      </c>
      <c r="E47" s="32"/>
      <c r="F47" s="32"/>
      <c r="G47" s="32"/>
      <c r="H47" s="32"/>
      <c r="I47" s="32"/>
      <c r="J47" s="32"/>
      <c r="K47" s="32"/>
      <c r="L47" s="32"/>
      <c r="M47" s="32"/>
      <c r="N47" s="32"/>
      <c r="O47" s="32"/>
      <c r="P47" s="32"/>
    </row>
    <row r="49" spans="1:15" ht="30" customHeight="1" x14ac:dyDescent="0.25">
      <c r="A49" s="33">
        <f>B55*B57/B59</f>
        <v>45.302049530315976</v>
      </c>
      <c r="B49" t="s">
        <v>13</v>
      </c>
      <c r="C49" s="109" t="s">
        <v>48</v>
      </c>
      <c r="D49" s="109"/>
      <c r="E49" s="109"/>
      <c r="F49" s="109"/>
      <c r="G49" s="109"/>
      <c r="H49" s="109"/>
      <c r="I49" s="109"/>
      <c r="J49" s="109"/>
      <c r="K49" s="109"/>
      <c r="L49" s="109"/>
      <c r="M49" s="109"/>
      <c r="N49" s="109"/>
      <c r="O49" s="109"/>
    </row>
    <row r="51" spans="1:15" x14ac:dyDescent="0.25">
      <c r="E51" s="23" t="s">
        <v>49</v>
      </c>
    </row>
    <row r="53" spans="1:15" x14ac:dyDescent="0.25">
      <c r="E53" s="23" t="s">
        <v>50</v>
      </c>
    </row>
    <row r="55" spans="1:15" ht="46.5" customHeight="1" x14ac:dyDescent="0.25">
      <c r="B55" s="34">
        <f>C86</f>
        <v>235772</v>
      </c>
      <c r="C55" t="s">
        <v>51</v>
      </c>
      <c r="D55" s="109" t="s">
        <v>52</v>
      </c>
      <c r="E55" s="109"/>
      <c r="F55" s="109"/>
      <c r="G55" s="109"/>
      <c r="H55" s="109"/>
      <c r="I55" s="109"/>
      <c r="J55" s="109"/>
      <c r="K55" s="109"/>
      <c r="L55" s="109"/>
      <c r="M55" s="109"/>
      <c r="N55" s="109"/>
      <c r="O55" s="109"/>
    </row>
    <row r="56" spans="1:15" ht="7.5" customHeight="1" x14ac:dyDescent="0.25">
      <c r="D56" s="35"/>
      <c r="E56" s="35"/>
      <c r="F56" s="35"/>
      <c r="G56" s="35"/>
      <c r="H56" s="35"/>
      <c r="I56" s="35"/>
      <c r="J56" s="35"/>
      <c r="K56" s="35"/>
      <c r="L56" s="35"/>
      <c r="M56" s="35"/>
      <c r="N56" s="35"/>
      <c r="O56" s="35"/>
    </row>
    <row r="57" spans="1:15" ht="32.25" customHeight="1" x14ac:dyDescent="0.25">
      <c r="B57" s="33">
        <v>0.45</v>
      </c>
      <c r="C57" t="s">
        <v>53</v>
      </c>
      <c r="D57" s="109" t="s">
        <v>54</v>
      </c>
      <c r="E57" s="109"/>
      <c r="F57" s="109"/>
      <c r="G57" s="109"/>
      <c r="H57" s="109"/>
      <c r="I57" s="109"/>
      <c r="J57" s="109"/>
      <c r="K57" s="109"/>
      <c r="L57" s="109"/>
      <c r="M57" s="109"/>
      <c r="N57" s="109"/>
      <c r="O57" s="109"/>
    </row>
    <row r="58" spans="1:15" ht="6" customHeight="1" x14ac:dyDescent="0.25"/>
    <row r="59" spans="1:15" x14ac:dyDescent="0.25">
      <c r="B59" s="22">
        <f>B6</f>
        <v>2342</v>
      </c>
      <c r="C59" t="s">
        <v>55</v>
      </c>
      <c r="D59" s="23" t="s">
        <v>56</v>
      </c>
    </row>
    <row r="62" spans="1:15" x14ac:dyDescent="0.25">
      <c r="C62" s="36"/>
      <c r="D62" s="36"/>
      <c r="E62" s="36"/>
      <c r="F62" s="36"/>
    </row>
    <row r="63" spans="1:15" x14ac:dyDescent="0.25">
      <c r="B63" s="37" t="s">
        <v>57</v>
      </c>
      <c r="C63" s="36"/>
      <c r="D63" s="36"/>
      <c r="E63" s="36"/>
      <c r="F63" s="36"/>
    </row>
    <row r="64" spans="1:15" x14ac:dyDescent="0.25">
      <c r="B64" s="28">
        <v>2221</v>
      </c>
      <c r="C64" s="20">
        <v>16258</v>
      </c>
      <c r="D64" s="38" t="s">
        <v>69</v>
      </c>
    </row>
    <row r="65" spans="1:7" x14ac:dyDescent="0.25">
      <c r="B65" s="28">
        <v>2222</v>
      </c>
      <c r="C65" s="20">
        <v>830</v>
      </c>
      <c r="D65" s="39" t="s">
        <v>70</v>
      </c>
    </row>
    <row r="66" spans="1:7" x14ac:dyDescent="0.25">
      <c r="B66" s="28">
        <v>2223</v>
      </c>
      <c r="C66" s="20">
        <v>8245</v>
      </c>
      <c r="D66" s="40" t="s">
        <v>71</v>
      </c>
      <c r="F66" s="20"/>
    </row>
    <row r="67" spans="1:7" x14ac:dyDescent="0.25">
      <c r="B67" s="28">
        <v>2224</v>
      </c>
      <c r="C67" s="41">
        <v>1700</v>
      </c>
      <c r="D67" s="40" t="s">
        <v>72</v>
      </c>
      <c r="E67" s="40"/>
    </row>
    <row r="68" spans="1:7" x14ac:dyDescent="0.25">
      <c r="B68" s="28">
        <v>2239</v>
      </c>
      <c r="C68" s="41">
        <v>167</v>
      </c>
      <c r="D68" s="40" t="s">
        <v>58</v>
      </c>
    </row>
    <row r="69" spans="1:7" x14ac:dyDescent="0.25">
      <c r="B69" s="28">
        <v>2241</v>
      </c>
      <c r="C69" s="41">
        <v>1200</v>
      </c>
      <c r="D69" s="48" t="s">
        <v>73</v>
      </c>
    </row>
    <row r="70" spans="1:7" x14ac:dyDescent="0.25">
      <c r="B70" s="28">
        <v>2247</v>
      </c>
      <c r="C70" s="41">
        <v>1591</v>
      </c>
      <c r="D70" s="40" t="s">
        <v>59</v>
      </c>
    </row>
    <row r="71" spans="1:7" x14ac:dyDescent="0.25">
      <c r="B71" s="28">
        <v>2243</v>
      </c>
      <c r="C71" s="41">
        <v>4826</v>
      </c>
      <c r="D71" s="40" t="s">
        <v>75</v>
      </c>
    </row>
    <row r="72" spans="1:7" x14ac:dyDescent="0.25">
      <c r="B72" s="28">
        <v>2249</v>
      </c>
      <c r="C72" s="41">
        <v>969</v>
      </c>
      <c r="D72" s="40" t="s">
        <v>76</v>
      </c>
    </row>
    <row r="73" spans="1:7" x14ac:dyDescent="0.25">
      <c r="B73" s="28">
        <v>2264</v>
      </c>
      <c r="C73" s="41">
        <v>432</v>
      </c>
      <c r="D73" s="40" t="s">
        <v>74</v>
      </c>
    </row>
    <row r="74" spans="1:7" x14ac:dyDescent="0.25">
      <c r="B74" s="28">
        <v>2350</v>
      </c>
      <c r="C74" s="41">
        <v>1787</v>
      </c>
      <c r="D74" s="40" t="s">
        <v>60</v>
      </c>
    </row>
    <row r="75" spans="1:7" x14ac:dyDescent="0.25">
      <c r="B75" s="28">
        <v>1000</v>
      </c>
      <c r="C75" s="41">
        <v>63117</v>
      </c>
      <c r="D75" s="42" t="s">
        <v>61</v>
      </c>
      <c r="E75" s="28"/>
      <c r="F75" s="28"/>
      <c r="G75" s="28"/>
    </row>
    <row r="76" spans="1:7" x14ac:dyDescent="0.25">
      <c r="A76" s="43" t="s">
        <v>62</v>
      </c>
      <c r="B76" s="43"/>
      <c r="C76" s="44">
        <f>SUM(C64:C75)</f>
        <v>101122</v>
      </c>
      <c r="D76" s="110"/>
      <c r="E76" s="110"/>
      <c r="F76" s="110"/>
      <c r="G76" s="110"/>
    </row>
    <row r="77" spans="1:7" x14ac:dyDescent="0.25">
      <c r="C77" s="45"/>
      <c r="D77" s="42"/>
      <c r="E77" s="42"/>
      <c r="F77" s="42"/>
      <c r="G77" s="42"/>
    </row>
    <row r="78" spans="1:7" x14ac:dyDescent="0.25">
      <c r="B78" s="28">
        <v>1000</v>
      </c>
      <c r="C78" s="46">
        <v>57973</v>
      </c>
      <c r="D78" s="42" t="s">
        <v>63</v>
      </c>
      <c r="E78" s="28"/>
      <c r="F78" s="28"/>
      <c r="G78" s="28"/>
    </row>
    <row r="79" spans="1:7" x14ac:dyDescent="0.25">
      <c r="B79">
        <v>2243</v>
      </c>
      <c r="C79" s="36">
        <v>14950</v>
      </c>
      <c r="D79" t="s">
        <v>77</v>
      </c>
    </row>
    <row r="80" spans="1:7" x14ac:dyDescent="0.25">
      <c r="B80">
        <v>2234</v>
      </c>
      <c r="C80" s="29">
        <v>800</v>
      </c>
      <c r="D80" s="40" t="s">
        <v>78</v>
      </c>
    </row>
    <row r="81" spans="1:4" x14ac:dyDescent="0.25">
      <c r="B81">
        <v>2244</v>
      </c>
      <c r="C81" s="29">
        <v>158799</v>
      </c>
      <c r="D81" s="40" t="s">
        <v>79</v>
      </c>
    </row>
    <row r="82" spans="1:4" x14ac:dyDescent="0.25">
      <c r="B82">
        <v>2312</v>
      </c>
      <c r="C82" s="29">
        <v>1500</v>
      </c>
      <c r="D82" s="40" t="s">
        <v>64</v>
      </c>
    </row>
    <row r="83" spans="1:4" x14ac:dyDescent="0.25">
      <c r="B83">
        <v>2322</v>
      </c>
      <c r="C83" s="29">
        <v>1750</v>
      </c>
      <c r="D83" s="40" t="s">
        <v>65</v>
      </c>
    </row>
    <row r="84" spans="1:4" x14ac:dyDescent="0.25">
      <c r="B84">
        <v>2390</v>
      </c>
      <c r="C84" s="29"/>
    </row>
    <row r="86" spans="1:4" x14ac:dyDescent="0.25">
      <c r="A86" s="43" t="s">
        <v>66</v>
      </c>
      <c r="B86" s="43"/>
      <c r="C86" s="44">
        <f>SUM(C78:C85)</f>
        <v>235772</v>
      </c>
    </row>
    <row r="88" spans="1:4" x14ac:dyDescent="0.25">
      <c r="C88" s="47">
        <v>17500</v>
      </c>
      <c r="D88" t="s">
        <v>67</v>
      </c>
    </row>
  </sheetData>
  <mergeCells count="18">
    <mergeCell ref="D25:P25"/>
    <mergeCell ref="E3:E4"/>
    <mergeCell ref="D21:P21"/>
    <mergeCell ref="D22:P22"/>
    <mergeCell ref="D23:P23"/>
    <mergeCell ref="D24:P24"/>
    <mergeCell ref="D76:G76"/>
    <mergeCell ref="D26:P26"/>
    <mergeCell ref="D39:P39"/>
    <mergeCell ref="D40:P40"/>
    <mergeCell ref="D41:P41"/>
    <mergeCell ref="D42:P42"/>
    <mergeCell ref="D43:P43"/>
    <mergeCell ref="D44:P44"/>
    <mergeCell ref="D46:P46"/>
    <mergeCell ref="C49:O49"/>
    <mergeCell ref="D55:O55"/>
    <mergeCell ref="D57:O5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6"/>
  <sheetViews>
    <sheetView topLeftCell="A19" workbookViewId="0">
      <selection activeCell="G26" sqref="G26"/>
    </sheetView>
  </sheetViews>
  <sheetFormatPr defaultRowHeight="12" x14ac:dyDescent="0.2"/>
  <cols>
    <col min="1" max="1" width="9.140625" style="49"/>
    <col min="2" max="3" width="40.42578125" style="49" customWidth="1"/>
    <col min="4" max="5" width="9.140625" style="51"/>
    <col min="6" max="16384" width="9.140625" style="49"/>
  </cols>
  <sheetData>
    <row r="2" spans="1:5" x14ac:dyDescent="0.2">
      <c r="B2" s="50" t="s">
        <v>81</v>
      </c>
    </row>
    <row r="4" spans="1:5" ht="36" x14ac:dyDescent="0.2">
      <c r="A4" s="52" t="s">
        <v>82</v>
      </c>
      <c r="B4" s="52" t="s">
        <v>83</v>
      </c>
      <c r="C4" s="52" t="s">
        <v>84</v>
      </c>
      <c r="D4" s="52" t="s">
        <v>85</v>
      </c>
      <c r="E4" s="52" t="s">
        <v>86</v>
      </c>
    </row>
    <row r="5" spans="1:5" x14ac:dyDescent="0.2">
      <c r="A5" s="53">
        <v>1</v>
      </c>
      <c r="B5" s="54" t="s">
        <v>87</v>
      </c>
      <c r="C5" s="55" t="s">
        <v>88</v>
      </c>
      <c r="D5" s="56">
        <v>10.199999999999999</v>
      </c>
      <c r="E5" s="53">
        <v>10.199999999999999</v>
      </c>
    </row>
    <row r="6" spans="1:5" x14ac:dyDescent="0.2">
      <c r="A6" s="53">
        <v>2</v>
      </c>
      <c r="B6" s="57" t="s">
        <v>89</v>
      </c>
      <c r="C6" s="55" t="s">
        <v>88</v>
      </c>
      <c r="D6" s="56">
        <v>246.5</v>
      </c>
      <c r="E6" s="53">
        <v>246.5</v>
      </c>
    </row>
    <row r="7" spans="1:5" x14ac:dyDescent="0.2">
      <c r="A7" s="53">
        <v>3</v>
      </c>
      <c r="B7" s="54" t="s">
        <v>90</v>
      </c>
      <c r="C7" s="55" t="s">
        <v>88</v>
      </c>
      <c r="D7" s="56">
        <v>27.1</v>
      </c>
      <c r="E7" s="53">
        <v>27.1</v>
      </c>
    </row>
    <row r="8" spans="1:5" x14ac:dyDescent="0.2">
      <c r="A8" s="53">
        <v>4</v>
      </c>
      <c r="B8" s="54" t="s">
        <v>90</v>
      </c>
      <c r="C8" s="55" t="s">
        <v>88</v>
      </c>
      <c r="D8" s="56">
        <v>24.9</v>
      </c>
      <c r="E8" s="53">
        <v>24.9</v>
      </c>
    </row>
    <row r="9" spans="1:5" x14ac:dyDescent="0.2">
      <c r="A9" s="53">
        <v>5</v>
      </c>
      <c r="B9" s="54" t="s">
        <v>91</v>
      </c>
      <c r="C9" s="55" t="s">
        <v>88</v>
      </c>
      <c r="D9" s="56">
        <v>6.3</v>
      </c>
      <c r="E9" s="53">
        <v>6.3</v>
      </c>
    </row>
    <row r="10" spans="1:5" x14ac:dyDescent="0.2">
      <c r="A10" s="53">
        <v>6</v>
      </c>
      <c r="B10" s="54" t="s">
        <v>92</v>
      </c>
      <c r="C10" s="55" t="s">
        <v>88</v>
      </c>
      <c r="D10" s="56">
        <v>16.8</v>
      </c>
      <c r="E10" s="53">
        <v>16.8</v>
      </c>
    </row>
    <row r="11" spans="1:5" x14ac:dyDescent="0.2">
      <c r="A11" s="53">
        <v>7</v>
      </c>
      <c r="B11" s="54" t="s">
        <v>93</v>
      </c>
      <c r="C11" s="55" t="s">
        <v>88</v>
      </c>
      <c r="D11" s="56">
        <v>17.3</v>
      </c>
      <c r="E11" s="53">
        <v>17.3</v>
      </c>
    </row>
    <row r="12" spans="1:5" x14ac:dyDescent="0.2">
      <c r="A12" s="53">
        <v>8</v>
      </c>
      <c r="B12" s="54" t="s">
        <v>93</v>
      </c>
      <c r="C12" s="55" t="s">
        <v>88</v>
      </c>
      <c r="D12" s="56">
        <v>17.3</v>
      </c>
      <c r="E12" s="53">
        <v>17.3</v>
      </c>
    </row>
    <row r="13" spans="1:5" x14ac:dyDescent="0.2">
      <c r="A13" s="53">
        <v>9</v>
      </c>
      <c r="B13" s="54" t="s">
        <v>94</v>
      </c>
      <c r="C13" s="55" t="s">
        <v>88</v>
      </c>
      <c r="D13" s="56">
        <v>52.9</v>
      </c>
      <c r="E13" s="53">
        <v>52.9</v>
      </c>
    </row>
    <row r="14" spans="1:5" x14ac:dyDescent="0.2">
      <c r="A14" s="58">
        <v>10</v>
      </c>
      <c r="B14" s="59" t="s">
        <v>95</v>
      </c>
      <c r="C14" s="58" t="s">
        <v>96</v>
      </c>
      <c r="D14" s="60">
        <v>125.7</v>
      </c>
      <c r="E14" s="58">
        <v>125.7</v>
      </c>
    </row>
    <row r="15" spans="1:5" x14ac:dyDescent="0.2">
      <c r="A15" s="58">
        <v>11</v>
      </c>
      <c r="B15" s="59" t="s">
        <v>94</v>
      </c>
      <c r="C15" s="58" t="s">
        <v>96</v>
      </c>
      <c r="D15" s="60">
        <v>53.3</v>
      </c>
      <c r="E15" s="61"/>
    </row>
    <row r="16" spans="1:5" x14ac:dyDescent="0.2">
      <c r="A16" s="62">
        <v>12</v>
      </c>
      <c r="B16" s="63" t="s">
        <v>97</v>
      </c>
      <c r="C16" s="62" t="s">
        <v>98</v>
      </c>
      <c r="D16" s="64">
        <v>66.599999999999994</v>
      </c>
      <c r="E16" s="62"/>
    </row>
    <row r="17" spans="1:5" x14ac:dyDescent="0.2">
      <c r="A17" s="62">
        <v>13</v>
      </c>
      <c r="B17" s="63" t="s">
        <v>99</v>
      </c>
      <c r="C17" s="62" t="s">
        <v>98</v>
      </c>
      <c r="D17" s="64">
        <v>5.6</v>
      </c>
      <c r="E17" s="62"/>
    </row>
    <row r="18" spans="1:5" x14ac:dyDescent="0.2">
      <c r="A18" s="62">
        <v>14</v>
      </c>
      <c r="B18" s="63" t="s">
        <v>100</v>
      </c>
      <c r="C18" s="62" t="s">
        <v>98</v>
      </c>
      <c r="D18" s="64">
        <v>11.2</v>
      </c>
      <c r="E18" s="62"/>
    </row>
    <row r="19" spans="1:5" x14ac:dyDescent="0.2">
      <c r="A19" s="62">
        <v>15</v>
      </c>
      <c r="B19" s="63" t="s">
        <v>100</v>
      </c>
      <c r="C19" s="62" t="s">
        <v>98</v>
      </c>
      <c r="D19" s="64">
        <v>22.8</v>
      </c>
      <c r="E19" s="62"/>
    </row>
    <row r="20" spans="1:5" x14ac:dyDescent="0.2">
      <c r="A20" s="58">
        <v>16</v>
      </c>
      <c r="B20" s="59" t="s">
        <v>101</v>
      </c>
      <c r="C20" s="58" t="s">
        <v>96</v>
      </c>
      <c r="D20" s="60">
        <v>10.6</v>
      </c>
      <c r="E20" s="58">
        <v>10.6</v>
      </c>
    </row>
    <row r="21" spans="1:5" x14ac:dyDescent="0.2">
      <c r="A21" s="58">
        <v>17</v>
      </c>
      <c r="B21" s="59" t="s">
        <v>102</v>
      </c>
      <c r="C21" s="58" t="s">
        <v>96</v>
      </c>
      <c r="D21" s="60">
        <v>2.9</v>
      </c>
      <c r="E21" s="58">
        <v>2.9</v>
      </c>
    </row>
    <row r="22" spans="1:5" x14ac:dyDescent="0.2">
      <c r="A22" s="62">
        <v>18</v>
      </c>
      <c r="B22" s="63" t="s">
        <v>103</v>
      </c>
      <c r="C22" s="62" t="s">
        <v>104</v>
      </c>
      <c r="D22" s="64">
        <v>11.9</v>
      </c>
      <c r="E22" s="62"/>
    </row>
    <row r="23" spans="1:5" x14ac:dyDescent="0.2">
      <c r="A23" s="58">
        <v>19</v>
      </c>
      <c r="B23" s="59" t="s">
        <v>105</v>
      </c>
      <c r="C23" s="58" t="s">
        <v>96</v>
      </c>
      <c r="D23" s="60">
        <v>53.2</v>
      </c>
      <c r="E23" s="61"/>
    </row>
    <row r="24" spans="1:5" x14ac:dyDescent="0.2">
      <c r="A24" s="58">
        <v>20</v>
      </c>
      <c r="B24" s="59" t="s">
        <v>106</v>
      </c>
      <c r="C24" s="58" t="s">
        <v>96</v>
      </c>
      <c r="D24" s="60">
        <v>66.599999999999994</v>
      </c>
      <c r="E24" s="61"/>
    </row>
    <row r="25" spans="1:5" x14ac:dyDescent="0.2">
      <c r="A25" s="82">
        <v>21</v>
      </c>
      <c r="B25" s="83" t="s">
        <v>107</v>
      </c>
      <c r="C25" s="82" t="s">
        <v>139</v>
      </c>
      <c r="D25" s="84">
        <v>53.4</v>
      </c>
      <c r="E25" s="82">
        <v>53.4</v>
      </c>
    </row>
    <row r="26" spans="1:5" x14ac:dyDescent="0.2">
      <c r="A26" s="58">
        <v>22</v>
      </c>
      <c r="B26" s="59" t="s">
        <v>108</v>
      </c>
      <c r="C26" s="58" t="s">
        <v>96</v>
      </c>
      <c r="D26" s="60">
        <v>53.6</v>
      </c>
      <c r="E26" s="61"/>
    </row>
    <row r="27" spans="1:5" x14ac:dyDescent="0.2">
      <c r="A27" s="58">
        <v>23</v>
      </c>
      <c r="B27" s="59" t="s">
        <v>109</v>
      </c>
      <c r="C27" s="58" t="s">
        <v>96</v>
      </c>
      <c r="D27" s="60">
        <v>53</v>
      </c>
      <c r="E27" s="58"/>
    </row>
    <row r="28" spans="1:5" x14ac:dyDescent="0.2">
      <c r="A28" s="65">
        <v>24</v>
      </c>
      <c r="B28" s="66" t="s">
        <v>110</v>
      </c>
      <c r="C28" s="65" t="s">
        <v>111</v>
      </c>
      <c r="D28" s="67">
        <v>105.7</v>
      </c>
      <c r="E28" s="65">
        <v>105.7</v>
      </c>
    </row>
    <row r="29" spans="1:5" x14ac:dyDescent="0.2">
      <c r="A29" s="65">
        <v>25</v>
      </c>
      <c r="B29" s="66" t="s">
        <v>112</v>
      </c>
      <c r="C29" s="65" t="s">
        <v>111</v>
      </c>
      <c r="D29" s="67">
        <v>53.8</v>
      </c>
      <c r="E29" s="65">
        <v>53.8</v>
      </c>
    </row>
    <row r="30" spans="1:5" x14ac:dyDescent="0.2">
      <c r="A30" s="65">
        <v>26</v>
      </c>
      <c r="B30" s="66" t="s">
        <v>113</v>
      </c>
      <c r="C30" s="65" t="s">
        <v>111</v>
      </c>
      <c r="D30" s="67">
        <v>53.1</v>
      </c>
      <c r="E30" s="65">
        <v>53.1</v>
      </c>
    </row>
    <row r="31" spans="1:5" x14ac:dyDescent="0.2">
      <c r="A31" s="65">
        <v>27</v>
      </c>
      <c r="B31" s="66" t="s">
        <v>114</v>
      </c>
      <c r="C31" s="65" t="s">
        <v>111</v>
      </c>
      <c r="D31" s="67">
        <v>52.6</v>
      </c>
      <c r="E31" s="65">
        <v>52.6</v>
      </c>
    </row>
    <row r="32" spans="1:5" x14ac:dyDescent="0.2">
      <c r="A32" s="65">
        <v>28</v>
      </c>
      <c r="B32" s="66" t="s">
        <v>115</v>
      </c>
      <c r="C32" s="65" t="s">
        <v>111</v>
      </c>
      <c r="D32" s="67">
        <v>13</v>
      </c>
      <c r="E32" s="65">
        <v>13</v>
      </c>
    </row>
    <row r="33" spans="1:5" x14ac:dyDescent="0.2">
      <c r="A33" s="65">
        <v>29</v>
      </c>
      <c r="B33" s="66" t="s">
        <v>116</v>
      </c>
      <c r="C33" s="65" t="s">
        <v>111</v>
      </c>
      <c r="D33" s="67">
        <v>79.8</v>
      </c>
      <c r="E33" s="65">
        <v>79.8</v>
      </c>
    </row>
    <row r="34" spans="1:5" x14ac:dyDescent="0.2">
      <c r="A34" s="65">
        <v>30</v>
      </c>
      <c r="B34" s="66" t="s">
        <v>117</v>
      </c>
      <c r="C34" s="65" t="s">
        <v>111</v>
      </c>
      <c r="D34" s="67">
        <v>11.2</v>
      </c>
      <c r="E34" s="65">
        <v>11.2</v>
      </c>
    </row>
    <row r="35" spans="1:5" x14ac:dyDescent="0.2">
      <c r="A35" s="65">
        <v>31</v>
      </c>
      <c r="B35" s="66" t="s">
        <v>118</v>
      </c>
      <c r="C35" s="65" t="s">
        <v>111</v>
      </c>
      <c r="D35" s="67">
        <v>2.2999999999999998</v>
      </c>
      <c r="E35" s="65">
        <v>2.2999999999999998</v>
      </c>
    </row>
    <row r="36" spans="1:5" x14ac:dyDescent="0.2">
      <c r="A36" s="65">
        <v>32</v>
      </c>
      <c r="B36" s="66" t="s">
        <v>117</v>
      </c>
      <c r="C36" s="65" t="s">
        <v>111</v>
      </c>
      <c r="D36" s="67">
        <v>11.1</v>
      </c>
      <c r="E36" s="65">
        <v>11.1</v>
      </c>
    </row>
    <row r="37" spans="1:5" x14ac:dyDescent="0.2">
      <c r="A37" s="65">
        <v>33</v>
      </c>
      <c r="B37" s="66" t="s">
        <v>118</v>
      </c>
      <c r="C37" s="65" t="s">
        <v>111</v>
      </c>
      <c r="D37" s="67">
        <v>2.2999999999999998</v>
      </c>
      <c r="E37" s="65">
        <v>2.2999999999999998</v>
      </c>
    </row>
    <row r="38" spans="1:5" x14ac:dyDescent="0.2">
      <c r="A38" s="65">
        <v>34</v>
      </c>
      <c r="B38" s="66" t="s">
        <v>99</v>
      </c>
      <c r="C38" s="65" t="s">
        <v>111</v>
      </c>
      <c r="D38" s="67">
        <v>10.1</v>
      </c>
      <c r="E38" s="65">
        <v>10.1</v>
      </c>
    </row>
    <row r="39" spans="1:5" x14ac:dyDescent="0.2">
      <c r="A39" s="65">
        <v>35</v>
      </c>
      <c r="B39" s="66" t="s">
        <v>119</v>
      </c>
      <c r="C39" s="65" t="s">
        <v>111</v>
      </c>
      <c r="D39" s="67">
        <v>7.2</v>
      </c>
      <c r="E39" s="65">
        <v>7.2</v>
      </c>
    </row>
    <row r="40" spans="1:5" x14ac:dyDescent="0.2">
      <c r="A40" s="65">
        <v>36</v>
      </c>
      <c r="B40" s="66" t="s">
        <v>120</v>
      </c>
      <c r="C40" s="65" t="s">
        <v>111</v>
      </c>
      <c r="D40" s="67">
        <v>66.599999999999994</v>
      </c>
      <c r="E40" s="65">
        <v>66.599999999999994</v>
      </c>
    </row>
    <row r="41" spans="1:5" x14ac:dyDescent="0.2">
      <c r="A41" s="65">
        <v>37</v>
      </c>
      <c r="B41" s="66" t="s">
        <v>95</v>
      </c>
      <c r="C41" s="65" t="s">
        <v>111</v>
      </c>
      <c r="D41" s="67">
        <v>125.6</v>
      </c>
      <c r="E41" s="65">
        <v>125.6</v>
      </c>
    </row>
    <row r="42" spans="1:5" x14ac:dyDescent="0.2">
      <c r="A42" s="65">
        <v>38</v>
      </c>
      <c r="B42" s="66" t="s">
        <v>121</v>
      </c>
      <c r="C42" s="65" t="s">
        <v>111</v>
      </c>
      <c r="D42" s="67">
        <v>53.1</v>
      </c>
      <c r="E42" s="65">
        <v>53.1</v>
      </c>
    </row>
    <row r="43" spans="1:5" x14ac:dyDescent="0.2">
      <c r="A43" s="65">
        <v>39</v>
      </c>
      <c r="B43" s="66" t="s">
        <v>122</v>
      </c>
      <c r="C43" s="65" t="s">
        <v>111</v>
      </c>
      <c r="D43" s="67">
        <v>53</v>
      </c>
      <c r="E43" s="65">
        <v>53</v>
      </c>
    </row>
    <row r="44" spans="1:5" x14ac:dyDescent="0.2">
      <c r="A44" s="65">
        <v>40</v>
      </c>
      <c r="B44" s="66" t="s">
        <v>94</v>
      </c>
      <c r="C44" s="65" t="s">
        <v>111</v>
      </c>
      <c r="D44" s="67">
        <v>53</v>
      </c>
      <c r="E44" s="65">
        <v>53</v>
      </c>
    </row>
    <row r="45" spans="1:5" x14ac:dyDescent="0.2">
      <c r="A45" s="65">
        <v>41</v>
      </c>
      <c r="B45" s="66" t="s">
        <v>93</v>
      </c>
      <c r="C45" s="65" t="s">
        <v>111</v>
      </c>
      <c r="D45" s="67">
        <v>12.3</v>
      </c>
      <c r="E45" s="65">
        <v>12.3</v>
      </c>
    </row>
    <row r="46" spans="1:5" x14ac:dyDescent="0.2">
      <c r="A46" s="65">
        <v>42</v>
      </c>
      <c r="B46" s="66" t="s">
        <v>93</v>
      </c>
      <c r="C46" s="65" t="s">
        <v>111</v>
      </c>
      <c r="D46" s="67">
        <v>12.5</v>
      </c>
      <c r="E46" s="65">
        <v>12.5</v>
      </c>
    </row>
    <row r="47" spans="1:5" x14ac:dyDescent="0.2">
      <c r="A47" s="65">
        <v>43</v>
      </c>
      <c r="B47" s="66" t="s">
        <v>94</v>
      </c>
      <c r="C47" s="65" t="s">
        <v>111</v>
      </c>
      <c r="D47" s="67">
        <v>38.799999999999997</v>
      </c>
      <c r="E47" s="65">
        <v>38.799999999999997</v>
      </c>
    </row>
    <row r="48" spans="1:5" x14ac:dyDescent="0.2">
      <c r="A48" s="65">
        <v>44</v>
      </c>
      <c r="B48" s="66" t="s">
        <v>94</v>
      </c>
      <c r="C48" s="65" t="s">
        <v>111</v>
      </c>
      <c r="D48" s="67">
        <v>39.4</v>
      </c>
      <c r="E48" s="65">
        <v>39.4</v>
      </c>
    </row>
    <row r="49" spans="1:5" x14ac:dyDescent="0.2">
      <c r="A49" s="65">
        <v>45</v>
      </c>
      <c r="B49" s="66" t="s">
        <v>94</v>
      </c>
      <c r="C49" s="65" t="s">
        <v>111</v>
      </c>
      <c r="D49" s="67">
        <v>39.6</v>
      </c>
      <c r="E49" s="65">
        <v>39.6</v>
      </c>
    </row>
    <row r="50" spans="1:5" x14ac:dyDescent="0.2">
      <c r="A50" s="65">
        <v>46</v>
      </c>
      <c r="B50" s="66" t="s">
        <v>94</v>
      </c>
      <c r="C50" s="65" t="s">
        <v>111</v>
      </c>
      <c r="D50" s="67">
        <v>53.2</v>
      </c>
      <c r="E50" s="65">
        <v>53.2</v>
      </c>
    </row>
    <row r="51" spans="1:5" x14ac:dyDescent="0.2">
      <c r="A51" s="65">
        <v>47</v>
      </c>
      <c r="B51" s="66" t="s">
        <v>94</v>
      </c>
      <c r="C51" s="65" t="s">
        <v>111</v>
      </c>
      <c r="D51" s="67">
        <v>53</v>
      </c>
      <c r="E51" s="65">
        <v>53</v>
      </c>
    </row>
    <row r="52" spans="1:5" x14ac:dyDescent="0.2">
      <c r="A52" s="65">
        <v>48</v>
      </c>
      <c r="B52" s="66" t="s">
        <v>94</v>
      </c>
      <c r="C52" s="65" t="s">
        <v>111</v>
      </c>
      <c r="D52" s="67">
        <v>53</v>
      </c>
      <c r="E52" s="65">
        <v>53</v>
      </c>
    </row>
    <row r="53" spans="1:5" x14ac:dyDescent="0.2">
      <c r="A53" s="53">
        <v>49</v>
      </c>
      <c r="B53" s="54" t="s">
        <v>94</v>
      </c>
      <c r="C53" s="53" t="s">
        <v>88</v>
      </c>
      <c r="D53" s="56">
        <v>53.3</v>
      </c>
      <c r="E53" s="53">
        <v>53.3</v>
      </c>
    </row>
    <row r="54" spans="1:5" x14ac:dyDescent="0.2">
      <c r="A54" s="53">
        <v>50</v>
      </c>
      <c r="B54" s="54" t="s">
        <v>94</v>
      </c>
      <c r="C54" s="53" t="s">
        <v>88</v>
      </c>
      <c r="D54" s="56">
        <v>52.8</v>
      </c>
      <c r="E54" s="53">
        <v>52.8</v>
      </c>
    </row>
    <row r="55" spans="1:5" x14ac:dyDescent="0.2">
      <c r="A55" s="53">
        <v>51</v>
      </c>
      <c r="B55" s="54" t="s">
        <v>94</v>
      </c>
      <c r="C55" s="53" t="s">
        <v>88</v>
      </c>
      <c r="D55" s="56">
        <v>53.3</v>
      </c>
      <c r="E55" s="53">
        <v>53.3</v>
      </c>
    </row>
    <row r="56" spans="1:5" x14ac:dyDescent="0.2">
      <c r="A56" s="53">
        <v>52</v>
      </c>
      <c r="B56" s="54" t="s">
        <v>123</v>
      </c>
      <c r="C56" s="53" t="s">
        <v>88</v>
      </c>
      <c r="D56" s="56">
        <v>12.2</v>
      </c>
      <c r="E56" s="53">
        <v>12.2</v>
      </c>
    </row>
    <row r="57" spans="1:5" x14ac:dyDescent="0.2">
      <c r="A57" s="53">
        <v>53</v>
      </c>
      <c r="B57" s="54" t="s">
        <v>93</v>
      </c>
      <c r="C57" s="53" t="s">
        <v>88</v>
      </c>
      <c r="D57" s="56">
        <v>4.4000000000000004</v>
      </c>
      <c r="E57" s="53">
        <v>4.4000000000000004</v>
      </c>
    </row>
    <row r="58" spans="1:5" x14ac:dyDescent="0.2">
      <c r="A58" s="53">
        <v>54</v>
      </c>
      <c r="B58" s="54" t="s">
        <v>124</v>
      </c>
      <c r="C58" s="53" t="s">
        <v>88</v>
      </c>
      <c r="D58" s="56">
        <v>8.1</v>
      </c>
      <c r="E58" s="53">
        <v>8.1</v>
      </c>
    </row>
    <row r="59" spans="1:5" x14ac:dyDescent="0.2">
      <c r="A59" s="53">
        <v>55</v>
      </c>
      <c r="B59" s="54" t="s">
        <v>125</v>
      </c>
      <c r="C59" s="53" t="s">
        <v>88</v>
      </c>
      <c r="D59" s="56">
        <v>7.5</v>
      </c>
      <c r="E59" s="53">
        <v>7.5</v>
      </c>
    </row>
    <row r="60" spans="1:5" x14ac:dyDescent="0.2">
      <c r="A60" s="53">
        <v>56</v>
      </c>
      <c r="B60" s="54" t="s">
        <v>93</v>
      </c>
      <c r="C60" s="53" t="s">
        <v>88</v>
      </c>
      <c r="D60" s="56">
        <v>2.5</v>
      </c>
      <c r="E60" s="53">
        <v>2.5</v>
      </c>
    </row>
    <row r="61" spans="1:5" x14ac:dyDescent="0.2">
      <c r="A61" s="53">
        <v>57</v>
      </c>
      <c r="B61" s="54" t="s">
        <v>126</v>
      </c>
      <c r="C61" s="53" t="s">
        <v>88</v>
      </c>
      <c r="D61" s="56">
        <v>32.1</v>
      </c>
      <c r="E61" s="53">
        <v>32.1</v>
      </c>
    </row>
    <row r="62" spans="1:5" x14ac:dyDescent="0.2">
      <c r="A62" s="53">
        <v>58</v>
      </c>
      <c r="B62" s="54" t="s">
        <v>90</v>
      </c>
      <c r="C62" s="53" t="s">
        <v>88</v>
      </c>
      <c r="D62" s="56">
        <v>17.3</v>
      </c>
      <c r="E62" s="53">
        <v>17.3</v>
      </c>
    </row>
    <row r="63" spans="1:5" x14ac:dyDescent="0.2">
      <c r="A63" s="53">
        <v>59</v>
      </c>
      <c r="B63" s="54" t="s">
        <v>90</v>
      </c>
      <c r="C63" s="53" t="s">
        <v>88</v>
      </c>
      <c r="D63" s="56">
        <v>25.6</v>
      </c>
      <c r="E63" s="53">
        <v>25.6</v>
      </c>
    </row>
    <row r="64" spans="1:5" x14ac:dyDescent="0.2">
      <c r="A64" s="62">
        <v>60</v>
      </c>
      <c r="B64" s="63" t="s">
        <v>104</v>
      </c>
      <c r="C64" s="63" t="s">
        <v>104</v>
      </c>
      <c r="D64" s="64">
        <v>4.2</v>
      </c>
      <c r="E64" s="62"/>
    </row>
    <row r="65" spans="1:5" x14ac:dyDescent="0.2">
      <c r="A65" s="62">
        <v>61</v>
      </c>
      <c r="B65" s="63" t="s">
        <v>104</v>
      </c>
      <c r="C65" s="63" t="s">
        <v>104</v>
      </c>
      <c r="D65" s="64">
        <v>4.2</v>
      </c>
      <c r="E65" s="62"/>
    </row>
    <row r="66" spans="1:5" x14ac:dyDescent="0.2">
      <c r="A66" s="68">
        <v>62</v>
      </c>
      <c r="B66" s="69" t="s">
        <v>127</v>
      </c>
      <c r="C66" s="69"/>
      <c r="D66" s="70">
        <v>58.6</v>
      </c>
      <c r="E66" s="68"/>
    </row>
    <row r="67" spans="1:5" x14ac:dyDescent="0.2">
      <c r="A67" s="68">
        <v>63</v>
      </c>
      <c r="B67" s="69" t="s">
        <v>127</v>
      </c>
      <c r="C67" s="69"/>
      <c r="D67" s="70">
        <v>22.8</v>
      </c>
      <c r="E67" s="68"/>
    </row>
    <row r="68" spans="1:5" x14ac:dyDescent="0.2">
      <c r="A68" s="68">
        <v>64</v>
      </c>
      <c r="B68" s="69" t="s">
        <v>127</v>
      </c>
      <c r="C68" s="69"/>
      <c r="D68" s="70">
        <v>22.5</v>
      </c>
      <c r="E68" s="68"/>
    </row>
    <row r="69" spans="1:5" x14ac:dyDescent="0.2">
      <c r="A69" s="68">
        <v>65</v>
      </c>
      <c r="B69" s="69" t="s">
        <v>127</v>
      </c>
      <c r="C69" s="69"/>
      <c r="D69" s="70">
        <v>2.8</v>
      </c>
      <c r="E69" s="68"/>
    </row>
    <row r="70" spans="1:5" x14ac:dyDescent="0.2">
      <c r="A70" s="68">
        <v>66</v>
      </c>
      <c r="B70" s="69" t="s">
        <v>127</v>
      </c>
      <c r="C70" s="69"/>
      <c r="D70" s="70">
        <v>7.2</v>
      </c>
      <c r="E70" s="68"/>
    </row>
    <row r="71" spans="1:5" x14ac:dyDescent="0.2">
      <c r="A71" s="68">
        <v>67</v>
      </c>
      <c r="B71" s="69" t="s">
        <v>127</v>
      </c>
      <c r="C71" s="69"/>
      <c r="D71" s="70">
        <v>38.4</v>
      </c>
      <c r="E71" s="68"/>
    </row>
    <row r="72" spans="1:5" x14ac:dyDescent="0.2">
      <c r="A72" s="68">
        <v>68</v>
      </c>
      <c r="B72" s="69" t="s">
        <v>127</v>
      </c>
      <c r="C72" s="69"/>
      <c r="D72" s="70">
        <v>5.6</v>
      </c>
      <c r="E72" s="68"/>
    </row>
    <row r="73" spans="1:5" x14ac:dyDescent="0.2">
      <c r="A73" s="68">
        <v>69</v>
      </c>
      <c r="B73" s="69" t="s">
        <v>127</v>
      </c>
      <c r="C73" s="69"/>
      <c r="D73" s="70">
        <v>14.3</v>
      </c>
      <c r="E73" s="68"/>
    </row>
    <row r="74" spans="1:5" x14ac:dyDescent="0.2">
      <c r="A74" s="63"/>
      <c r="B74" s="63"/>
      <c r="C74" s="63"/>
      <c r="D74" s="71">
        <f>SUM(D5:D73)</f>
        <v>2514.6999999999994</v>
      </c>
      <c r="E74" s="72">
        <f>SUM(E5:E73)</f>
        <v>1936.2999999999995</v>
      </c>
    </row>
    <row r="75" spans="1:5" x14ac:dyDescent="0.2">
      <c r="D75" s="73"/>
    </row>
    <row r="76" spans="1:5" x14ac:dyDescent="0.2">
      <c r="B76" s="74" t="s">
        <v>128</v>
      </c>
      <c r="C76" s="75" t="s">
        <v>129</v>
      </c>
    </row>
    <row r="77" spans="1:5" x14ac:dyDescent="0.2">
      <c r="B77" s="76" t="s">
        <v>130</v>
      </c>
      <c r="C77" s="77">
        <f>E53+E54+E55+E56+E57+E58+E59+E60+E61+E62+E63+E5+E6+E7+E8+E9+E10+E11+E12+E13</f>
        <v>688.39999999999975</v>
      </c>
    </row>
    <row r="78" spans="1:5" x14ac:dyDescent="0.2">
      <c r="B78" s="76" t="s">
        <v>139</v>
      </c>
      <c r="C78" s="77">
        <f>E25</f>
        <v>53.4</v>
      </c>
    </row>
    <row r="79" spans="1:5" x14ac:dyDescent="0.2">
      <c r="B79" s="78" t="s">
        <v>131</v>
      </c>
      <c r="C79" s="61">
        <f>E14+E20+E21</f>
        <v>139.20000000000002</v>
      </c>
    </row>
    <row r="80" spans="1:5" x14ac:dyDescent="0.2">
      <c r="B80" s="79" t="s">
        <v>132</v>
      </c>
      <c r="C80" s="67">
        <f>D28+D29+D30+D31+D32+D33+D34+D35+D36+D37+D38+D39+D40+D41+D42+D43+D44+D45+D46+D47+D48+D49+D50+D51+D52</f>
        <v>1055.3000000000002</v>
      </c>
    </row>
    <row r="81" spans="2:4" x14ac:dyDescent="0.2">
      <c r="B81" s="80" t="s">
        <v>133</v>
      </c>
      <c r="C81" s="81">
        <f>SUM(C77:C80)</f>
        <v>1936.3</v>
      </c>
    </row>
    <row r="82" spans="2:4" x14ac:dyDescent="0.2">
      <c r="B82" s="63" t="s">
        <v>134</v>
      </c>
      <c r="C82" s="62">
        <f>D64+D65+D22</f>
        <v>20.3</v>
      </c>
    </row>
    <row r="83" spans="2:4" x14ac:dyDescent="0.2">
      <c r="B83" s="63" t="s">
        <v>135</v>
      </c>
      <c r="C83" s="64">
        <f>D16+D17+D18+D19</f>
        <v>106.19999999999999</v>
      </c>
    </row>
    <row r="84" spans="2:4" x14ac:dyDescent="0.2">
      <c r="B84" s="63" t="s">
        <v>136</v>
      </c>
      <c r="C84" s="62">
        <f>D66+D67+D68+D69+D70+D71+D72+D73</f>
        <v>172.20000000000002</v>
      </c>
    </row>
    <row r="85" spans="2:4" x14ac:dyDescent="0.2">
      <c r="B85" s="63" t="s">
        <v>137</v>
      </c>
      <c r="C85" s="64">
        <f>D26+D24+D23+D15+D27</f>
        <v>279.7</v>
      </c>
    </row>
    <row r="86" spans="2:4" x14ac:dyDescent="0.2">
      <c r="B86" s="80" t="s">
        <v>138</v>
      </c>
      <c r="C86" s="81">
        <f>C81+C82+C83++C84+C85</f>
        <v>2514.6999999999994</v>
      </c>
      <c r="D86" s="51">
        <f>C86-C84</f>
        <v>2342.4999999999995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topLeftCell="A10" workbookViewId="0">
      <selection activeCell="E34" sqref="E34"/>
    </sheetView>
  </sheetViews>
  <sheetFormatPr defaultColWidth="9.140625" defaultRowHeight="15.75" x14ac:dyDescent="0.25"/>
  <cols>
    <col min="1" max="1" width="5" style="85" customWidth="1"/>
    <col min="2" max="2" width="13.85546875" style="86" customWidth="1"/>
    <col min="3" max="3" width="34.42578125" style="85" customWidth="1"/>
    <col min="4" max="4" width="15.7109375" style="85" customWidth="1"/>
    <col min="5" max="5" width="12.42578125" style="85" customWidth="1"/>
    <col min="6" max="6" width="15.7109375" style="85" customWidth="1"/>
    <col min="7" max="7" width="9.140625" style="85"/>
    <col min="8" max="8" width="10" style="85" bestFit="1" customWidth="1"/>
    <col min="9" max="16384" width="9.140625" style="85"/>
  </cols>
  <sheetData>
    <row r="2" spans="2:6" x14ac:dyDescent="0.25">
      <c r="B2"/>
    </row>
    <row r="7" spans="2:6" ht="18.75" customHeight="1" x14ac:dyDescent="0.25"/>
    <row r="8" spans="2:6" ht="23.25" customHeight="1" x14ac:dyDescent="0.35">
      <c r="B8" s="113" t="s">
        <v>153</v>
      </c>
      <c r="C8" s="113"/>
      <c r="D8" s="113"/>
      <c r="E8" s="113"/>
    </row>
    <row r="9" spans="2:6" ht="23.25" customHeight="1" x14ac:dyDescent="0.35">
      <c r="B9" s="114" t="s">
        <v>151</v>
      </c>
      <c r="C9" s="114"/>
      <c r="D9" s="114"/>
      <c r="E9" s="114"/>
    </row>
    <row r="10" spans="2:6" ht="47.25" x14ac:dyDescent="0.25">
      <c r="B10" s="87" t="s">
        <v>140</v>
      </c>
      <c r="C10" s="87" t="s">
        <v>141</v>
      </c>
      <c r="D10" s="88" t="s">
        <v>142</v>
      </c>
      <c r="E10" s="89" t="s">
        <v>143</v>
      </c>
      <c r="F10" s="89" t="s">
        <v>144</v>
      </c>
    </row>
    <row r="11" spans="2:6" x14ac:dyDescent="0.25">
      <c r="B11" s="90" t="s">
        <v>147</v>
      </c>
      <c r="C11" s="91" t="s">
        <v>148</v>
      </c>
      <c r="D11" s="92">
        <v>72.2</v>
      </c>
      <c r="E11" s="93" t="s">
        <v>152</v>
      </c>
      <c r="F11" s="94">
        <f>D11/D15</f>
        <v>3.0821771611526147E-2</v>
      </c>
    </row>
    <row r="12" spans="2:6" x14ac:dyDescent="0.25">
      <c r="B12" s="95"/>
      <c r="C12" s="91"/>
      <c r="D12" s="92"/>
      <c r="E12" s="93"/>
      <c r="F12" s="96"/>
    </row>
    <row r="13" spans="2:6" x14ac:dyDescent="0.25">
      <c r="B13" s="97" t="s">
        <v>149</v>
      </c>
      <c r="C13" s="98" t="s">
        <v>100</v>
      </c>
      <c r="D13" s="99">
        <v>34</v>
      </c>
      <c r="E13" s="93" t="s">
        <v>152</v>
      </c>
      <c r="F13" s="94">
        <f>D13/D15</f>
        <v>1.4514407684098186E-2</v>
      </c>
    </row>
    <row r="14" spans="2:6" x14ac:dyDescent="0.25">
      <c r="B14" s="100"/>
      <c r="C14" s="101"/>
      <c r="D14" s="102"/>
      <c r="E14" s="103"/>
      <c r="F14" s="104"/>
    </row>
    <row r="15" spans="2:6" x14ac:dyDescent="0.25">
      <c r="C15" s="105" t="s">
        <v>145</v>
      </c>
      <c r="D15" s="106">
        <v>2342.5</v>
      </c>
      <c r="E15" s="85" t="s">
        <v>146</v>
      </c>
    </row>
  </sheetData>
  <mergeCells count="2">
    <mergeCell ref="B8:E8"/>
    <mergeCell ref="B9:E9"/>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Telpa 12 un 13</vt:lpstr>
      <vt:lpstr>Telpa Nr.14 un 15</vt:lpstr>
      <vt:lpstr>Telpu platības</vt:lpstr>
      <vt:lpstr>Izmaksas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Guntis Jakobsons</dc:creator>
  <cp:lastModifiedBy>Guntis Jakobsons</cp:lastModifiedBy>
  <cp:lastPrinted>2024-10-30T08:13:32Z</cp:lastPrinted>
  <dcterms:created xsi:type="dcterms:W3CDTF">2024-10-29T09:12:15Z</dcterms:created>
  <dcterms:modified xsi:type="dcterms:W3CDTF">2024-11-05T12:45:22Z</dcterms:modified>
</cp:coreProperties>
</file>