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X:\DOMES_SEDES\AVIZEI un MAJAS LAPAI\2019.gads\02_FEBRUĀRIS\"/>
    </mc:Choice>
  </mc:AlternateContent>
  <xr:revisionPtr revIDLastSave="0" documentId="8_{FAB52E4D-6A59-4664-AA9A-ADB2178C9910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Individualo_izcenojums_noteikum" sheetId="5" r:id="rId1"/>
    <sheet name="Komandu_izcenojums_noteikumiem" sheetId="6" r:id="rId2"/>
    <sheet name="Kopsavilkums" sheetId="4" r:id="rId3"/>
    <sheet name="Komandu sporta sac" sheetId="2" r:id="rId4"/>
    <sheet name="Individuālās sac" sheetId="3" r:id="rId5"/>
  </sheets>
  <externalReferences>
    <externalReference r:id="rId6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5" l="1"/>
  <c r="E39" i="5"/>
  <c r="E42" i="6"/>
  <c r="E41" i="6"/>
  <c r="E40" i="6"/>
  <c r="E39" i="6"/>
  <c r="E38" i="6"/>
  <c r="D37" i="6"/>
  <c r="E29" i="6"/>
  <c r="E28" i="6" s="1"/>
  <c r="C29" i="6"/>
  <c r="D29" i="6" s="1"/>
  <c r="C26" i="6"/>
  <c r="D26" i="6" s="1"/>
  <c r="E25" i="6"/>
  <c r="C25" i="6"/>
  <c r="D25" i="6" s="1"/>
  <c r="E24" i="6"/>
  <c r="C24" i="6"/>
  <c r="E23" i="6"/>
  <c r="E22" i="6" s="1"/>
  <c r="C23" i="6"/>
  <c r="D23" i="6" s="1"/>
  <c r="E20" i="6"/>
  <c r="E16" i="6"/>
  <c r="E18" i="6" s="1"/>
  <c r="C16" i="6"/>
  <c r="C18" i="6" s="1"/>
  <c r="D11" i="6"/>
  <c r="D12" i="6" s="1"/>
  <c r="C10" i="6"/>
  <c r="D10" i="6" s="1"/>
  <c r="E10" i="6" s="1"/>
  <c r="C9" i="6"/>
  <c r="C12" i="6" s="1"/>
  <c r="E37" i="5"/>
  <c r="D36" i="5"/>
  <c r="E20" i="5"/>
  <c r="E28" i="5"/>
  <c r="E25" i="5"/>
  <c r="E24" i="5"/>
  <c r="E23" i="5"/>
  <c r="E16" i="5"/>
  <c r="E18" i="5" s="1"/>
  <c r="C29" i="5"/>
  <c r="D29" i="5" s="1"/>
  <c r="C26" i="5"/>
  <c r="D26" i="5" s="1"/>
  <c r="C25" i="5"/>
  <c r="D25" i="5" s="1"/>
  <c r="C24" i="5"/>
  <c r="D24" i="5" s="1"/>
  <c r="C23" i="5"/>
  <c r="D23" i="5" s="1"/>
  <c r="C16" i="5"/>
  <c r="D16" i="5" s="1"/>
  <c r="C10" i="5"/>
  <c r="D10" i="5" s="1"/>
  <c r="E10" i="5" s="1"/>
  <c r="D11" i="5"/>
  <c r="E11" i="5" s="1"/>
  <c r="E12" i="5" s="1"/>
  <c r="E11" i="6" l="1"/>
  <c r="E12" i="6" s="1"/>
  <c r="E43" i="6"/>
  <c r="D9" i="6"/>
  <c r="E9" i="6" s="1"/>
  <c r="C22" i="6"/>
  <c r="D22" i="6" s="1"/>
  <c r="D16" i="6"/>
  <c r="D18" i="6" s="1"/>
  <c r="D31" i="6" s="1"/>
  <c r="D32" i="6" s="1"/>
  <c r="C28" i="6"/>
  <c r="D28" i="6" s="1"/>
  <c r="E21" i="6"/>
  <c r="E30" i="6" s="1"/>
  <c r="E31" i="6" s="1"/>
  <c r="D24" i="6"/>
  <c r="E41" i="5"/>
  <c r="E21" i="5"/>
  <c r="D12" i="5"/>
  <c r="E22" i="5"/>
  <c r="C9" i="5"/>
  <c r="D18" i="5"/>
  <c r="C22" i="5"/>
  <c r="D22" i="5" s="1"/>
  <c r="C28" i="5"/>
  <c r="D28" i="5" s="1"/>
  <c r="F6" i="3"/>
  <c r="B3" i="4" s="1"/>
  <c r="F7" i="3"/>
  <c r="F9" i="3"/>
  <c r="F10" i="3"/>
  <c r="F11" i="3"/>
  <c r="F12" i="3"/>
  <c r="F13" i="3"/>
  <c r="B10" i="4" s="1"/>
  <c r="F14" i="3"/>
  <c r="B11" i="4" s="1"/>
  <c r="K6" i="2"/>
  <c r="K7" i="2"/>
  <c r="B7" i="4" s="1"/>
  <c r="K8" i="2"/>
  <c r="B8" i="4" s="1"/>
  <c r="K9" i="2"/>
  <c r="K10" i="2"/>
  <c r="K11" i="2"/>
  <c r="K5" i="2"/>
  <c r="H12" i="2"/>
  <c r="I12" i="2"/>
  <c r="J12" i="2"/>
  <c r="G12" i="2"/>
  <c r="F12" i="2"/>
  <c r="E12" i="2"/>
  <c r="D12" i="2"/>
  <c r="C12" i="2"/>
  <c r="K12" i="2" s="1"/>
  <c r="E5" i="3"/>
  <c r="F5" i="3" s="1"/>
  <c r="B4" i="4" l="1"/>
  <c r="B6" i="4"/>
  <c r="B9" i="4"/>
  <c r="B2" i="4"/>
  <c r="E32" i="6"/>
  <c r="E44" i="6"/>
  <c r="F44" i="6" s="1"/>
  <c r="F43" i="6"/>
  <c r="E30" i="5"/>
  <c r="E31" i="5" s="1"/>
  <c r="E32" i="5" s="1"/>
  <c r="C18" i="5"/>
  <c r="D31" i="5"/>
  <c r="C12" i="5"/>
  <c r="D9" i="5"/>
  <c r="E9" i="5" s="1"/>
  <c r="D8" i="3"/>
  <c r="D15" i="3" s="1"/>
  <c r="C8" i="3"/>
  <c r="F8" i="3" s="1"/>
  <c r="F15" i="3" s="1"/>
  <c r="B12" i="4" s="1"/>
  <c r="E15" i="3"/>
  <c r="E18" i="3"/>
  <c r="D18" i="3"/>
  <c r="C18" i="3"/>
  <c r="F18" i="3" s="1"/>
  <c r="D15" i="2"/>
  <c r="D16" i="2" s="1"/>
  <c r="E15" i="2"/>
  <c r="F15" i="2"/>
  <c r="G15" i="2"/>
  <c r="H15" i="2"/>
  <c r="I15" i="2"/>
  <c r="J15" i="2"/>
  <c r="C15" i="2"/>
  <c r="C15" i="3" l="1"/>
  <c r="B5" i="4"/>
  <c r="F19" i="3"/>
  <c r="K15" i="2"/>
  <c r="K16" i="2" s="1"/>
  <c r="E42" i="5"/>
  <c r="F42" i="5" s="1"/>
  <c r="F41" i="5"/>
  <c r="D32" i="5"/>
  <c r="D19" i="3"/>
  <c r="C19" i="3"/>
  <c r="E19" i="3"/>
  <c r="J16" i="2"/>
  <c r="I16" i="2"/>
  <c r="H16" i="2"/>
  <c r="G16" i="2"/>
  <c r="F16" i="2"/>
  <c r="E16" i="2"/>
  <c r="C16" i="2"/>
  <c r="B15" i="4" l="1"/>
  <c r="B16" i="4" s="1"/>
</calcChain>
</file>

<file path=xl/sharedStrings.xml><?xml version="1.0" encoding="utf-8"?>
<sst xmlns="http://schemas.openxmlformats.org/spreadsheetml/2006/main" count="153" uniqueCount="85">
  <si>
    <t>Summa</t>
  </si>
  <si>
    <t>Komandu sporta veidi</t>
  </si>
  <si>
    <t>Basketbols</t>
  </si>
  <si>
    <t>Izmaksu veids</t>
  </si>
  <si>
    <t>Futbols</t>
  </si>
  <si>
    <t>Volejbols</t>
  </si>
  <si>
    <t>Florbols</t>
  </si>
  <si>
    <t>Strītbols</t>
  </si>
  <si>
    <t>Telpu futbols</t>
  </si>
  <si>
    <t>Pludmales volejbols</t>
  </si>
  <si>
    <t>Florbols 3x3</t>
  </si>
  <si>
    <t>Skriešanas sacensības</t>
  </si>
  <si>
    <t>Riteņbraukšanas sacensības</t>
  </si>
  <si>
    <t>Slēpošanas sacesnības</t>
  </si>
  <si>
    <t>Tiesnešu pakalpojumi</t>
  </si>
  <si>
    <t>Medaļas, kausi</t>
  </si>
  <si>
    <t>Plakāta dizains</t>
  </si>
  <si>
    <t>Drukas darbi</t>
  </si>
  <si>
    <t>Blavas</t>
  </si>
  <si>
    <t>Plānotais komandu skaits</t>
  </si>
  <si>
    <t>Plānotie ieņēmumi</t>
  </si>
  <si>
    <t>Dalības maksa</t>
  </si>
  <si>
    <t>% ieņēmumi pret izdevumiem</t>
  </si>
  <si>
    <t>IZDEVUMI KOPĀ</t>
  </si>
  <si>
    <t>Apskaņošana/Vadītājs</t>
  </si>
  <si>
    <t>Tualešu noma</t>
  </si>
  <si>
    <t>Medicīnas pakalpojumi</t>
  </si>
  <si>
    <t>Plānotais dalībnieku skaits, kuriem jāmaksā dalības maksa</t>
  </si>
  <si>
    <t>Starta vietas iekārtošana, trases marķēšana</t>
  </si>
  <si>
    <t>Tiesnešu pakalpojumi, reģistratūra, laika ņemšana</t>
  </si>
  <si>
    <t>Balvas</t>
  </si>
  <si>
    <t>Saimniecības preces, Dzeramais ūdens, tēja utt.</t>
  </si>
  <si>
    <t>Mediķa pakalpojumi</t>
  </si>
  <si>
    <t>Individuālo sporta veidu sacensības</t>
  </si>
  <si>
    <t>Maksas pakalpojuma izcenojuma aprēķins</t>
  </si>
  <si>
    <t>Ieņēmumu klasifikācijas kods</t>
  </si>
  <si>
    <t>Rādītājs</t>
  </si>
  <si>
    <t>Ādažu mākslas un mūzikas skola, LVL XX.XX.2014.</t>
  </si>
  <si>
    <t>Prognozētie ieņēmumi gadā, EUR</t>
  </si>
  <si>
    <t>Atalgojums no valsts mērķdotācijas</t>
  </si>
  <si>
    <t>Darba devēja soc.apdrošināšanas iemaksas no mērķdotācijas</t>
  </si>
  <si>
    <t>Mācības maksas</t>
  </si>
  <si>
    <t>Kopā ieņēmumi:</t>
  </si>
  <si>
    <t>Izdevumu klasifikācijas kods</t>
  </si>
  <si>
    <t>Izmaksu apjoms noteiktā laikposmā viena maksas pakalpojuma veida nodrošināšanai, EUR (uz 2013.gada faktu)</t>
  </si>
  <si>
    <t>Tiešās izmaksas (T izm)</t>
  </si>
  <si>
    <t>Atalgojums no pašvaldības budžeta līdzekļiem</t>
  </si>
  <si>
    <t>Darba devēja soc.apdrošināšanas iemaksas</t>
  </si>
  <si>
    <t>Pakalpojumi, t.sk.:</t>
  </si>
  <si>
    <t>Pasta, telefona un citi sakaru pakalpojumi</t>
  </si>
  <si>
    <t>Iestādes administratīvie izdevumi un ar iestādes darbības nodrošināšanu saistītie izdevumi</t>
  </si>
  <si>
    <t>Remonta darbi un iestāžu uzturēšanas pakalpojumi</t>
  </si>
  <si>
    <t>Citi pakalpojumi</t>
  </si>
  <si>
    <t>Materiāli</t>
  </si>
  <si>
    <t>Kurināmais un enerģētiskie materiāli</t>
  </si>
  <si>
    <t>Tiešās izmaksas kopā</t>
  </si>
  <si>
    <t>Netiešās izmaksas (Nizm)</t>
  </si>
  <si>
    <t>Netiešās izmaksas kopā</t>
  </si>
  <si>
    <t>Tiešās + netiešās izmaksas kopā</t>
  </si>
  <si>
    <t>Sporta daļas</t>
  </si>
  <si>
    <t>Individuālo sporta veidu sacensībām</t>
  </si>
  <si>
    <t xml:space="preserve">Pārējie iepriekš neklasificētie pakalpojumu veidi   </t>
  </si>
  <si>
    <t>Izdevumi par komunālajiem pakalpojumiem (1% no Gaujas ielas 33A ēkas izmaksām)</t>
  </si>
  <si>
    <t>Prognozētais sporta sacensību dalībnieku skaits (gadā), t.sk.:</t>
  </si>
  <si>
    <t>Sporta daļas noteiktā dalības maksa (kuru piemēro tikai pieaugušajiem)</t>
  </si>
  <si>
    <t>2) Bērni un pensionāri (kuriem netiek piemērota dalības maksa ~500)</t>
  </si>
  <si>
    <r>
      <t xml:space="preserve">1) Pieaugušie (kuriem tiek piemērota dalības maksa ~420, </t>
    </r>
    <r>
      <rPr>
        <b/>
        <sz val="12"/>
        <rFont val="Times New Roman"/>
        <family val="1"/>
        <charset val="186"/>
      </rPr>
      <t>5 EUR</t>
    </r>
    <r>
      <rPr>
        <sz val="12"/>
        <rFont val="Times New Roman"/>
        <family val="1"/>
        <charset val="186"/>
      </rPr>
      <t>)</t>
    </r>
  </si>
  <si>
    <t>KOPĀ PLĀNOTIE IEŅĒMUMI</t>
  </si>
  <si>
    <t>PAŠVALDĪBAS LĪDZFINANSĒJUMS</t>
  </si>
  <si>
    <t>Pakalpojuma izcenojums (gadā uz 1 dalībnieku)</t>
  </si>
  <si>
    <t>Komandu sporta veidu sacensībām</t>
  </si>
  <si>
    <t>Izmaksu apjoms noteiktā laikposmā viena maksas pakalpojuma veida nodrošināšanai, EUR (uz 2018.gada faktu)</t>
  </si>
  <si>
    <t>Prognozētais komandu skaits (gadā), t.sk.:</t>
  </si>
  <si>
    <t>Pakalpojuma izcenojums (gadā uz 1 komandu)</t>
  </si>
  <si>
    <t>Sporta daļas noteiktā dalības maksa (kuru piemēro 1 komandai)</t>
  </si>
  <si>
    <r>
      <t xml:space="preserve">1) Pieaugušo komandas  (strītbols, pludmales volejbols, florbols 3x3 ~66 kom., </t>
    </r>
    <r>
      <rPr>
        <b/>
        <sz val="12"/>
        <rFont val="Times New Roman"/>
        <family val="1"/>
        <charset val="186"/>
      </rPr>
      <t>10 EUR</t>
    </r>
    <r>
      <rPr>
        <sz val="12"/>
        <rFont val="Times New Roman"/>
        <family val="1"/>
        <charset val="186"/>
      </rPr>
      <t>)</t>
    </r>
  </si>
  <si>
    <r>
      <t xml:space="preserve">2) Pieaugušo komandas  (telpu futbols ~10 kom., </t>
    </r>
    <r>
      <rPr>
        <b/>
        <sz val="12"/>
        <rFont val="Times New Roman"/>
        <family val="1"/>
        <charset val="186"/>
      </rPr>
      <t>20 EUR</t>
    </r>
    <r>
      <rPr>
        <sz val="12"/>
        <rFont val="Times New Roman"/>
        <family val="1"/>
        <charset val="186"/>
      </rPr>
      <t>)</t>
    </r>
  </si>
  <si>
    <r>
      <t xml:space="preserve">3) Pieaugušo komandas  (basketbols, futbols, volejbols, florbols u.c. ~44 kom., </t>
    </r>
    <r>
      <rPr>
        <b/>
        <sz val="12"/>
        <rFont val="Times New Roman"/>
        <family val="1"/>
        <charset val="186"/>
      </rPr>
      <t>30 EUR</t>
    </r>
    <r>
      <rPr>
        <sz val="12"/>
        <rFont val="Times New Roman"/>
        <family val="1"/>
        <charset val="186"/>
      </rPr>
      <t>)</t>
    </r>
  </si>
  <si>
    <r>
      <t>4) Pieaugušajiem dalības maksa pasākuma dienā  tiek piemērota par 50% vairāk</t>
    </r>
    <r>
      <rPr>
        <sz val="12"/>
        <rFont val="Times New Roman"/>
        <family val="1"/>
        <charset val="186"/>
      </rPr>
      <t>)</t>
    </r>
  </si>
  <si>
    <t>5) Bērniem dalības maksa pasākuma dienā  tiek piemērota noteiktajā apmērā)</t>
  </si>
  <si>
    <t>10 EUR, 20 EUR, 30 EUR</t>
  </si>
  <si>
    <r>
      <t xml:space="preserve">3) Pieaugušie (kuriem tiek piemērota dalības maksa pasākuma dienā ~50, </t>
    </r>
    <r>
      <rPr>
        <b/>
        <sz val="12"/>
        <rFont val="Times New Roman"/>
        <family val="1"/>
        <charset val="186"/>
      </rPr>
      <t>10 EUR</t>
    </r>
    <r>
      <rPr>
        <sz val="12"/>
        <rFont val="Times New Roman"/>
        <family val="1"/>
        <charset val="186"/>
      </rPr>
      <t>)</t>
    </r>
  </si>
  <si>
    <r>
      <t>4) Bērni un pensionāri (kuriem tiek piemērota dalības maksa pasākuma dienā ~60, 5</t>
    </r>
    <r>
      <rPr>
        <b/>
        <sz val="12"/>
        <rFont val="Times New Roman"/>
        <family val="1"/>
        <charset val="186"/>
      </rPr>
      <t xml:space="preserve"> EUR</t>
    </r>
    <r>
      <rPr>
        <sz val="12"/>
        <rFont val="Times New Roman"/>
        <family val="1"/>
        <charset val="186"/>
      </rPr>
      <t>)</t>
    </r>
  </si>
  <si>
    <t xml:space="preserve">Pielikums Nr.1 </t>
  </si>
  <si>
    <t>"Par dalības maksu Ādažu novada domes organizētajos sporta pasākumos"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</si>
</sst>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color theme="3"/>
      <name val="Times New Roman"/>
      <family val="1"/>
      <charset val="186"/>
    </font>
    <font>
      <sz val="12"/>
      <name val="Times New Roman"/>
      <family val="1"/>
      <charset val="186"/>
    </font>
    <font>
      <sz val="14"/>
      <color theme="3"/>
      <name val="Times New Roman"/>
      <family val="1"/>
      <charset val="186"/>
    </font>
    <font>
      <sz val="14"/>
      <color theme="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3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2"/>
      <color theme="3"/>
      <name val="Times New Roman"/>
      <family val="1"/>
      <charset val="186"/>
    </font>
    <font>
      <i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4" xfId="0" applyFont="1" applyBorder="1" applyAlignment="1">
      <alignment wrapText="1"/>
    </xf>
    <xf numFmtId="0" fontId="4" fillId="0" borderId="4" xfId="0" applyFont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7" fillId="0" borderId="0" xfId="0" applyFont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6" fillId="2" borderId="2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8" fillId="0" borderId="1" xfId="0" applyFont="1" applyBorder="1" applyAlignment="1">
      <alignment horizontal="center"/>
    </xf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6" fillId="2" borderId="1" xfId="0" applyNumberFormat="1" applyFont="1" applyFill="1" applyBorder="1"/>
    <xf numFmtId="2" fontId="5" fillId="0" borderId="1" xfId="0" applyNumberFormat="1" applyFont="1" applyBorder="1"/>
    <xf numFmtId="3" fontId="5" fillId="0" borderId="2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2" borderId="1" xfId="0" applyNumberFormat="1" applyFont="1" applyFill="1" applyBorder="1"/>
    <xf numFmtId="3" fontId="4" fillId="0" borderId="2" xfId="0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0" fontId="10" fillId="0" borderId="0" xfId="1" applyFont="1"/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right" vertical="center" wrapText="1"/>
    </xf>
    <xf numFmtId="0" fontId="13" fillId="0" borderId="0" xfId="1" applyFont="1" applyAlignment="1">
      <alignment horizontal="right" vertical="center" wrapText="1"/>
    </xf>
    <xf numFmtId="0" fontId="10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2" fontId="16" fillId="3" borderId="5" xfId="1" applyNumberFormat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 wrapText="1"/>
    </xf>
    <xf numFmtId="0" fontId="13" fillId="0" borderId="0" xfId="1" applyFont="1"/>
    <xf numFmtId="0" fontId="18" fillId="0" borderId="8" xfId="1" applyFont="1" applyBorder="1" applyAlignment="1">
      <alignment horizontal="center"/>
    </xf>
    <xf numFmtId="0" fontId="18" fillId="0" borderId="9" xfId="1" applyFont="1" applyBorder="1" applyAlignment="1">
      <alignment horizontal="left"/>
    </xf>
    <xf numFmtId="4" fontId="19" fillId="0" borderId="8" xfId="1" applyNumberFormat="1" applyFont="1" applyBorder="1" applyAlignment="1">
      <alignment horizontal="center"/>
    </xf>
    <xf numFmtId="4" fontId="19" fillId="4" borderId="10" xfId="1" applyNumberFormat="1" applyFont="1" applyFill="1" applyBorder="1" applyAlignment="1">
      <alignment horizontal="center"/>
    </xf>
    <xf numFmtId="4" fontId="18" fillId="4" borderId="10" xfId="1" applyNumberFormat="1" applyFont="1" applyFill="1" applyBorder="1" applyAlignment="1">
      <alignment horizontal="center"/>
    </xf>
    <xf numFmtId="0" fontId="18" fillId="0" borderId="9" xfId="1" applyFont="1" applyBorder="1" applyAlignment="1">
      <alignment horizontal="left" wrapText="1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left"/>
    </xf>
    <xf numFmtId="4" fontId="12" fillId="0" borderId="11" xfId="1" applyNumberFormat="1" applyFont="1" applyBorder="1" applyAlignment="1">
      <alignment horizontal="center"/>
    </xf>
    <xf numFmtId="4" fontId="12" fillId="0" borderId="13" xfId="1" applyNumberFormat="1" applyFont="1" applyBorder="1" applyAlignment="1">
      <alignment horizontal="center"/>
    </xf>
    <xf numFmtId="4" fontId="13" fillId="0" borderId="13" xfId="1" applyNumberFormat="1" applyFont="1" applyBorder="1" applyAlignment="1">
      <alignment horizontal="center"/>
    </xf>
    <xf numFmtId="0" fontId="16" fillId="0" borderId="14" xfId="1" applyFont="1" applyBorder="1" applyAlignment="1">
      <alignment horizontal="center"/>
    </xf>
    <xf numFmtId="0" fontId="16" fillId="0" borderId="15" xfId="1" applyFont="1" applyBorder="1" applyAlignment="1">
      <alignment horizontal="left"/>
    </xf>
    <xf numFmtId="4" fontId="17" fillId="0" borderId="16" xfId="1" applyNumberFormat="1" applyFont="1" applyBorder="1" applyAlignment="1">
      <alignment horizontal="center"/>
    </xf>
    <xf numFmtId="4" fontId="17" fillId="0" borderId="17" xfId="1" applyNumberFormat="1" applyFont="1" applyBorder="1" applyAlignment="1">
      <alignment horizontal="center"/>
    </xf>
    <xf numFmtId="4" fontId="16" fillId="0" borderId="17" xfId="1" applyNumberFormat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1" applyFont="1" applyAlignment="1">
      <alignment horizontal="left"/>
    </xf>
    <xf numFmtId="4" fontId="17" fillId="0" borderId="0" xfId="1" applyNumberFormat="1" applyFont="1" applyAlignment="1">
      <alignment horizontal="center"/>
    </xf>
    <xf numFmtId="4" fontId="16" fillId="0" borderId="0" xfId="1" applyNumberFormat="1" applyFont="1" applyAlignment="1">
      <alignment horizontal="center"/>
    </xf>
    <xf numFmtId="2" fontId="16" fillId="5" borderId="1" xfId="1" applyNumberFormat="1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wrapText="1"/>
    </xf>
    <xf numFmtId="2" fontId="16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left" wrapText="1"/>
    </xf>
    <xf numFmtId="4" fontId="12" fillId="0" borderId="1" xfId="1" applyNumberFormat="1" applyFont="1" applyBorder="1" applyAlignment="1">
      <alignment horizontal="center"/>
    </xf>
    <xf numFmtId="3" fontId="12" fillId="0" borderId="1" xfId="1" applyNumberFormat="1" applyFont="1" applyBorder="1" applyAlignment="1">
      <alignment horizontal="center"/>
    </xf>
    <xf numFmtId="3" fontId="13" fillId="0" borderId="1" xfId="1" applyNumberFormat="1" applyFont="1" applyBorder="1" applyAlignment="1">
      <alignment horizontal="center"/>
    </xf>
    <xf numFmtId="4" fontId="19" fillId="0" borderId="1" xfId="1" applyNumberFormat="1" applyFont="1" applyBorder="1" applyAlignment="1">
      <alignment horizontal="center"/>
    </xf>
    <xf numFmtId="0" fontId="13" fillId="0" borderId="1" xfId="1" applyFont="1" applyBorder="1" applyAlignment="1">
      <alignment horizontal="left"/>
    </xf>
    <xf numFmtId="0" fontId="18" fillId="0" borderId="1" xfId="1" applyFont="1" applyBorder="1" applyAlignment="1">
      <alignment horizontal="right"/>
    </xf>
    <xf numFmtId="3" fontId="19" fillId="0" borderId="1" xfId="1" applyNumberFormat="1" applyFont="1" applyBorder="1" applyAlignment="1">
      <alignment horizontal="right"/>
    </xf>
    <xf numFmtId="3" fontId="18" fillId="0" borderId="1" xfId="1" applyNumberFormat="1" applyFont="1" applyBorder="1" applyAlignment="1">
      <alignment horizontal="right"/>
    </xf>
    <xf numFmtId="0" fontId="18" fillId="0" borderId="1" xfId="1" applyFont="1" applyBorder="1" applyAlignment="1">
      <alignment horizontal="right" wrapText="1"/>
    </xf>
    <xf numFmtId="0" fontId="16" fillId="5" borderId="1" xfId="1" applyFont="1" applyFill="1" applyBorder="1" applyAlignment="1">
      <alignment horizontal="center"/>
    </xf>
    <xf numFmtId="0" fontId="16" fillId="5" borderId="1" xfId="1" applyFont="1" applyFill="1" applyBorder="1" applyAlignment="1">
      <alignment horizontal="right"/>
    </xf>
    <xf numFmtId="4" fontId="17" fillId="5" borderId="1" xfId="1" applyNumberFormat="1" applyFont="1" applyFill="1" applyBorder="1" applyAlignment="1">
      <alignment horizontal="center"/>
    </xf>
    <xf numFmtId="3" fontId="17" fillId="5" borderId="1" xfId="1" applyNumberFormat="1" applyFont="1" applyFill="1" applyBorder="1" applyAlignment="1">
      <alignment horizontal="center"/>
    </xf>
    <xf numFmtId="3" fontId="16" fillId="5" borderId="1" xfId="1" applyNumberFormat="1" applyFont="1" applyFill="1" applyBorder="1" applyAlignment="1">
      <alignment horizontal="center"/>
    </xf>
    <xf numFmtId="0" fontId="13" fillId="5" borderId="1" xfId="1" applyFont="1" applyFill="1" applyBorder="1" applyAlignment="1">
      <alignment horizontal="center"/>
    </xf>
    <xf numFmtId="4" fontId="12" fillId="5" borderId="1" xfId="1" applyNumberFormat="1" applyFont="1" applyFill="1" applyBorder="1" applyAlignment="1">
      <alignment horizontal="center"/>
    </xf>
    <xf numFmtId="3" fontId="17" fillId="0" borderId="1" xfId="1" applyNumberFormat="1" applyFont="1" applyBorder="1" applyAlignment="1">
      <alignment horizontal="center"/>
    </xf>
    <xf numFmtId="3" fontId="16" fillId="0" borderId="1" xfId="1" applyNumberFormat="1" applyFont="1" applyBorder="1" applyAlignment="1">
      <alignment horizontal="center"/>
    </xf>
    <xf numFmtId="0" fontId="14" fillId="0" borderId="0" xfId="1" applyFont="1"/>
    <xf numFmtId="0" fontId="13" fillId="0" borderId="1" xfId="1" applyFont="1" applyBorder="1" applyAlignment="1">
      <alignment horizontal="center" vertical="center" wrapText="1"/>
    </xf>
    <xf numFmtId="0" fontId="13" fillId="6" borderId="9" xfId="1" applyFont="1" applyFill="1" applyBorder="1" applyAlignment="1">
      <alignment horizontal="center"/>
    </xf>
    <xf numFmtId="0" fontId="16" fillId="6" borderId="18" xfId="1" applyFont="1" applyFill="1" applyBorder="1" applyAlignment="1">
      <alignment horizontal="center"/>
    </xf>
    <xf numFmtId="4" fontId="12" fillId="6" borderId="1" xfId="1" applyNumberFormat="1" applyFont="1" applyFill="1" applyBorder="1" applyAlignment="1">
      <alignment horizontal="center"/>
    </xf>
    <xf numFmtId="3" fontId="17" fillId="6" borderId="1" xfId="1" applyNumberFormat="1" applyFont="1" applyFill="1" applyBorder="1" applyAlignment="1">
      <alignment horizontal="center"/>
    </xf>
    <xf numFmtId="3" fontId="16" fillId="6" borderId="1" xfId="1" applyNumberFormat="1" applyFont="1" applyFill="1" applyBorder="1" applyAlignment="1">
      <alignment horizontal="center"/>
    </xf>
    <xf numFmtId="0" fontId="13" fillId="6" borderId="0" xfId="1" applyFont="1" applyFill="1"/>
    <xf numFmtId="0" fontId="10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13" fillId="6" borderId="0" xfId="1" applyFont="1" applyFill="1" applyAlignment="1">
      <alignment horizontal="left"/>
    </xf>
    <xf numFmtId="9" fontId="13" fillId="0" borderId="1" xfId="2" applyFont="1" applyBorder="1" applyAlignment="1">
      <alignment horizontal="left"/>
    </xf>
    <xf numFmtId="0" fontId="16" fillId="0" borderId="19" xfId="1" applyFont="1" applyBorder="1" applyAlignment="1">
      <alignment horizontal="center"/>
    </xf>
    <xf numFmtId="3" fontId="12" fillId="0" borderId="19" xfId="1" applyNumberFormat="1" applyFont="1" applyBorder="1" applyAlignment="1">
      <alignment horizontal="center"/>
    </xf>
    <xf numFmtId="3" fontId="17" fillId="0" borderId="19" xfId="1" applyNumberFormat="1" applyFont="1" applyBorder="1" applyAlignment="1">
      <alignment horizontal="center"/>
    </xf>
    <xf numFmtId="3" fontId="16" fillId="0" borderId="19" xfId="1" applyNumberFormat="1" applyFont="1" applyBorder="1" applyAlignment="1">
      <alignment horizontal="center"/>
    </xf>
    <xf numFmtId="0" fontId="20" fillId="0" borderId="0" xfId="1" applyFont="1" applyAlignment="1">
      <alignment horizontal="right" wrapText="1"/>
    </xf>
    <xf numFmtId="0" fontId="20" fillId="0" borderId="0" xfId="1" applyFont="1" applyAlignment="1">
      <alignment horizontal="right"/>
    </xf>
    <xf numFmtId="0" fontId="16" fillId="0" borderId="9" xfId="1" applyFont="1" applyBorder="1" applyAlignment="1">
      <alignment horizontal="right"/>
    </xf>
    <xf numFmtId="0" fontId="16" fillId="0" borderId="18" xfId="1" applyFont="1" applyBorder="1" applyAlignment="1">
      <alignment horizontal="right"/>
    </xf>
    <xf numFmtId="0" fontId="11" fillId="0" borderId="0" xfId="1" applyFont="1" applyAlignment="1">
      <alignment horizontal="center"/>
    </xf>
    <xf numFmtId="0" fontId="13" fillId="0" borderId="9" xfId="1" applyFont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3" fillId="5" borderId="9" xfId="1" applyFont="1" applyFill="1" applyBorder="1" applyAlignment="1">
      <alignment horizontal="center"/>
    </xf>
    <xf numFmtId="0" fontId="13" fillId="5" borderId="18" xfId="1" applyFont="1" applyFill="1" applyBorder="1" applyAlignment="1">
      <alignment horizontal="center"/>
    </xf>
    <xf numFmtId="0" fontId="16" fillId="0" borderId="9" xfId="1" applyFont="1" applyBorder="1" applyAlignment="1">
      <alignment horizontal="center"/>
    </xf>
    <xf numFmtId="0" fontId="16" fillId="0" borderId="18" xfId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Komats 4" xfId="3" xr:uid="{00000000-0005-0000-0000-000000000000}"/>
    <cellStyle name="Normal" xfId="0" builtinId="0"/>
    <cellStyle name="Parasts 7" xfId="1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vs-adazi.namejs.lv/Users/Anete.Vaivade/AppData/Local/Microsoft/Windows/Temporary%20Internet%20Files/Content.Outlook/54DC39QN/AKT_Maks_pak_izcenojuma_aprekins_AMMS_uz2014_fak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me_AMMS"/>
      <sheetName val="0960_2014"/>
      <sheetName val="0643_2014"/>
      <sheetName val="0960_2013"/>
      <sheetName val="0643_2013"/>
    </sheetNames>
    <sheetDataSet>
      <sheetData sheetId="0" refreshError="1"/>
      <sheetData sheetId="1" refreshError="1"/>
      <sheetData sheetId="2" refreshError="1"/>
      <sheetData sheetId="3" refreshError="1">
        <row r="12">
          <cell r="D12">
            <v>175023.36999999997</v>
          </cell>
        </row>
        <row r="67">
          <cell r="D67">
            <v>3288.9900000000002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workbookViewId="0">
      <selection activeCell="F5" sqref="F5"/>
    </sheetView>
  </sheetViews>
  <sheetFormatPr defaultRowHeight="18.75" outlineLevelCol="2" x14ac:dyDescent="0.3"/>
  <cols>
    <col min="1" max="1" width="17" style="36" customWidth="1"/>
    <col min="2" max="2" width="62.7109375" style="36" customWidth="1"/>
    <col min="3" max="3" width="18.85546875" style="95" hidden="1" customWidth="1" outlineLevel="2"/>
    <col min="4" max="4" width="23.28515625" style="95" hidden="1" customWidth="1" outlineLevel="1"/>
    <col min="5" max="5" width="22.140625" style="36" customWidth="1" collapsed="1"/>
    <col min="6" max="6" width="10.140625" style="103" bestFit="1" customWidth="1"/>
    <col min="7" max="255" width="9.140625" style="36"/>
    <col min="256" max="256" width="17" style="36" customWidth="1"/>
    <col min="257" max="257" width="49.28515625" style="36" customWidth="1"/>
    <col min="258" max="259" width="0" style="36" hidden="1" customWidth="1"/>
    <col min="260" max="260" width="22.140625" style="36" customWidth="1"/>
    <col min="261" max="261" width="10.140625" style="36" bestFit="1" customWidth="1"/>
    <col min="262" max="511" width="9.140625" style="36"/>
    <col min="512" max="512" width="17" style="36" customWidth="1"/>
    <col min="513" max="513" width="49.28515625" style="36" customWidth="1"/>
    <col min="514" max="515" width="0" style="36" hidden="1" customWidth="1"/>
    <col min="516" max="516" width="22.140625" style="36" customWidth="1"/>
    <col min="517" max="517" width="10.140625" style="36" bestFit="1" customWidth="1"/>
    <col min="518" max="767" width="9.140625" style="36"/>
    <col min="768" max="768" width="17" style="36" customWidth="1"/>
    <col min="769" max="769" width="49.28515625" style="36" customWidth="1"/>
    <col min="770" max="771" width="0" style="36" hidden="1" customWidth="1"/>
    <col min="772" max="772" width="22.140625" style="36" customWidth="1"/>
    <col min="773" max="773" width="10.140625" style="36" bestFit="1" customWidth="1"/>
    <col min="774" max="1023" width="9.140625" style="36"/>
    <col min="1024" max="1024" width="17" style="36" customWidth="1"/>
    <col min="1025" max="1025" width="49.28515625" style="36" customWidth="1"/>
    <col min="1026" max="1027" width="0" style="36" hidden="1" customWidth="1"/>
    <col min="1028" max="1028" width="22.140625" style="36" customWidth="1"/>
    <col min="1029" max="1029" width="10.140625" style="36" bestFit="1" customWidth="1"/>
    <col min="1030" max="1279" width="9.140625" style="36"/>
    <col min="1280" max="1280" width="17" style="36" customWidth="1"/>
    <col min="1281" max="1281" width="49.28515625" style="36" customWidth="1"/>
    <col min="1282" max="1283" width="0" style="36" hidden="1" customWidth="1"/>
    <col min="1284" max="1284" width="22.140625" style="36" customWidth="1"/>
    <col min="1285" max="1285" width="10.140625" style="36" bestFit="1" customWidth="1"/>
    <col min="1286" max="1535" width="9.140625" style="36"/>
    <col min="1536" max="1536" width="17" style="36" customWidth="1"/>
    <col min="1537" max="1537" width="49.28515625" style="36" customWidth="1"/>
    <col min="1538" max="1539" width="0" style="36" hidden="1" customWidth="1"/>
    <col min="1540" max="1540" width="22.140625" style="36" customWidth="1"/>
    <col min="1541" max="1541" width="10.140625" style="36" bestFit="1" customWidth="1"/>
    <col min="1542" max="1791" width="9.140625" style="36"/>
    <col min="1792" max="1792" width="17" style="36" customWidth="1"/>
    <col min="1793" max="1793" width="49.28515625" style="36" customWidth="1"/>
    <col min="1794" max="1795" width="0" style="36" hidden="1" customWidth="1"/>
    <col min="1796" max="1796" width="22.140625" style="36" customWidth="1"/>
    <col min="1797" max="1797" width="10.140625" style="36" bestFit="1" customWidth="1"/>
    <col min="1798" max="2047" width="9.140625" style="36"/>
    <col min="2048" max="2048" width="17" style="36" customWidth="1"/>
    <col min="2049" max="2049" width="49.28515625" style="36" customWidth="1"/>
    <col min="2050" max="2051" width="0" style="36" hidden="1" customWidth="1"/>
    <col min="2052" max="2052" width="22.140625" style="36" customWidth="1"/>
    <col min="2053" max="2053" width="10.140625" style="36" bestFit="1" customWidth="1"/>
    <col min="2054" max="2303" width="9.140625" style="36"/>
    <col min="2304" max="2304" width="17" style="36" customWidth="1"/>
    <col min="2305" max="2305" width="49.28515625" style="36" customWidth="1"/>
    <col min="2306" max="2307" width="0" style="36" hidden="1" customWidth="1"/>
    <col min="2308" max="2308" width="22.140625" style="36" customWidth="1"/>
    <col min="2309" max="2309" width="10.140625" style="36" bestFit="1" customWidth="1"/>
    <col min="2310" max="2559" width="9.140625" style="36"/>
    <col min="2560" max="2560" width="17" style="36" customWidth="1"/>
    <col min="2561" max="2561" width="49.28515625" style="36" customWidth="1"/>
    <col min="2562" max="2563" width="0" style="36" hidden="1" customWidth="1"/>
    <col min="2564" max="2564" width="22.140625" style="36" customWidth="1"/>
    <col min="2565" max="2565" width="10.140625" style="36" bestFit="1" customWidth="1"/>
    <col min="2566" max="2815" width="9.140625" style="36"/>
    <col min="2816" max="2816" width="17" style="36" customWidth="1"/>
    <col min="2817" max="2817" width="49.28515625" style="36" customWidth="1"/>
    <col min="2818" max="2819" width="0" style="36" hidden="1" customWidth="1"/>
    <col min="2820" max="2820" width="22.140625" style="36" customWidth="1"/>
    <col min="2821" max="2821" width="10.140625" style="36" bestFit="1" customWidth="1"/>
    <col min="2822" max="3071" width="9.140625" style="36"/>
    <col min="3072" max="3072" width="17" style="36" customWidth="1"/>
    <col min="3073" max="3073" width="49.28515625" style="36" customWidth="1"/>
    <col min="3074" max="3075" width="0" style="36" hidden="1" customWidth="1"/>
    <col min="3076" max="3076" width="22.140625" style="36" customWidth="1"/>
    <col min="3077" max="3077" width="10.140625" style="36" bestFit="1" customWidth="1"/>
    <col min="3078" max="3327" width="9.140625" style="36"/>
    <col min="3328" max="3328" width="17" style="36" customWidth="1"/>
    <col min="3329" max="3329" width="49.28515625" style="36" customWidth="1"/>
    <col min="3330" max="3331" width="0" style="36" hidden="1" customWidth="1"/>
    <col min="3332" max="3332" width="22.140625" style="36" customWidth="1"/>
    <col min="3333" max="3333" width="10.140625" style="36" bestFit="1" customWidth="1"/>
    <col min="3334" max="3583" width="9.140625" style="36"/>
    <col min="3584" max="3584" width="17" style="36" customWidth="1"/>
    <col min="3585" max="3585" width="49.28515625" style="36" customWidth="1"/>
    <col min="3586" max="3587" width="0" style="36" hidden="1" customWidth="1"/>
    <col min="3588" max="3588" width="22.140625" style="36" customWidth="1"/>
    <col min="3589" max="3589" width="10.140625" style="36" bestFit="1" customWidth="1"/>
    <col min="3590" max="3839" width="9.140625" style="36"/>
    <col min="3840" max="3840" width="17" style="36" customWidth="1"/>
    <col min="3841" max="3841" width="49.28515625" style="36" customWidth="1"/>
    <col min="3842" max="3843" width="0" style="36" hidden="1" customWidth="1"/>
    <col min="3844" max="3844" width="22.140625" style="36" customWidth="1"/>
    <col min="3845" max="3845" width="10.140625" style="36" bestFit="1" customWidth="1"/>
    <col min="3846" max="4095" width="9.140625" style="36"/>
    <col min="4096" max="4096" width="17" style="36" customWidth="1"/>
    <col min="4097" max="4097" width="49.28515625" style="36" customWidth="1"/>
    <col min="4098" max="4099" width="0" style="36" hidden="1" customWidth="1"/>
    <col min="4100" max="4100" width="22.140625" style="36" customWidth="1"/>
    <col min="4101" max="4101" width="10.140625" style="36" bestFit="1" customWidth="1"/>
    <col min="4102" max="4351" width="9.140625" style="36"/>
    <col min="4352" max="4352" width="17" style="36" customWidth="1"/>
    <col min="4353" max="4353" width="49.28515625" style="36" customWidth="1"/>
    <col min="4354" max="4355" width="0" style="36" hidden="1" customWidth="1"/>
    <col min="4356" max="4356" width="22.140625" style="36" customWidth="1"/>
    <col min="4357" max="4357" width="10.140625" style="36" bestFit="1" customWidth="1"/>
    <col min="4358" max="4607" width="9.140625" style="36"/>
    <col min="4608" max="4608" width="17" style="36" customWidth="1"/>
    <col min="4609" max="4609" width="49.28515625" style="36" customWidth="1"/>
    <col min="4610" max="4611" width="0" style="36" hidden="1" customWidth="1"/>
    <col min="4612" max="4612" width="22.140625" style="36" customWidth="1"/>
    <col min="4613" max="4613" width="10.140625" style="36" bestFit="1" customWidth="1"/>
    <col min="4614" max="4863" width="9.140625" style="36"/>
    <col min="4864" max="4864" width="17" style="36" customWidth="1"/>
    <col min="4865" max="4865" width="49.28515625" style="36" customWidth="1"/>
    <col min="4866" max="4867" width="0" style="36" hidden="1" customWidth="1"/>
    <col min="4868" max="4868" width="22.140625" style="36" customWidth="1"/>
    <col min="4869" max="4869" width="10.140625" style="36" bestFit="1" customWidth="1"/>
    <col min="4870" max="5119" width="9.140625" style="36"/>
    <col min="5120" max="5120" width="17" style="36" customWidth="1"/>
    <col min="5121" max="5121" width="49.28515625" style="36" customWidth="1"/>
    <col min="5122" max="5123" width="0" style="36" hidden="1" customWidth="1"/>
    <col min="5124" max="5124" width="22.140625" style="36" customWidth="1"/>
    <col min="5125" max="5125" width="10.140625" style="36" bestFit="1" customWidth="1"/>
    <col min="5126" max="5375" width="9.140625" style="36"/>
    <col min="5376" max="5376" width="17" style="36" customWidth="1"/>
    <col min="5377" max="5377" width="49.28515625" style="36" customWidth="1"/>
    <col min="5378" max="5379" width="0" style="36" hidden="1" customWidth="1"/>
    <col min="5380" max="5380" width="22.140625" style="36" customWidth="1"/>
    <col min="5381" max="5381" width="10.140625" style="36" bestFit="1" customWidth="1"/>
    <col min="5382" max="5631" width="9.140625" style="36"/>
    <col min="5632" max="5632" width="17" style="36" customWidth="1"/>
    <col min="5633" max="5633" width="49.28515625" style="36" customWidth="1"/>
    <col min="5634" max="5635" width="0" style="36" hidden="1" customWidth="1"/>
    <col min="5636" max="5636" width="22.140625" style="36" customWidth="1"/>
    <col min="5637" max="5637" width="10.140625" style="36" bestFit="1" customWidth="1"/>
    <col min="5638" max="5887" width="9.140625" style="36"/>
    <col min="5888" max="5888" width="17" style="36" customWidth="1"/>
    <col min="5889" max="5889" width="49.28515625" style="36" customWidth="1"/>
    <col min="5890" max="5891" width="0" style="36" hidden="1" customWidth="1"/>
    <col min="5892" max="5892" width="22.140625" style="36" customWidth="1"/>
    <col min="5893" max="5893" width="10.140625" style="36" bestFit="1" customWidth="1"/>
    <col min="5894" max="6143" width="9.140625" style="36"/>
    <col min="6144" max="6144" width="17" style="36" customWidth="1"/>
    <col min="6145" max="6145" width="49.28515625" style="36" customWidth="1"/>
    <col min="6146" max="6147" width="0" style="36" hidden="1" customWidth="1"/>
    <col min="6148" max="6148" width="22.140625" style="36" customWidth="1"/>
    <col min="6149" max="6149" width="10.140625" style="36" bestFit="1" customWidth="1"/>
    <col min="6150" max="6399" width="9.140625" style="36"/>
    <col min="6400" max="6400" width="17" style="36" customWidth="1"/>
    <col min="6401" max="6401" width="49.28515625" style="36" customWidth="1"/>
    <col min="6402" max="6403" width="0" style="36" hidden="1" customWidth="1"/>
    <col min="6404" max="6404" width="22.140625" style="36" customWidth="1"/>
    <col min="6405" max="6405" width="10.140625" style="36" bestFit="1" customWidth="1"/>
    <col min="6406" max="6655" width="9.140625" style="36"/>
    <col min="6656" max="6656" width="17" style="36" customWidth="1"/>
    <col min="6657" max="6657" width="49.28515625" style="36" customWidth="1"/>
    <col min="6658" max="6659" width="0" style="36" hidden="1" customWidth="1"/>
    <col min="6660" max="6660" width="22.140625" style="36" customWidth="1"/>
    <col min="6661" max="6661" width="10.140625" style="36" bestFit="1" customWidth="1"/>
    <col min="6662" max="6911" width="9.140625" style="36"/>
    <col min="6912" max="6912" width="17" style="36" customWidth="1"/>
    <col min="6913" max="6913" width="49.28515625" style="36" customWidth="1"/>
    <col min="6914" max="6915" width="0" style="36" hidden="1" customWidth="1"/>
    <col min="6916" max="6916" width="22.140625" style="36" customWidth="1"/>
    <col min="6917" max="6917" width="10.140625" style="36" bestFit="1" customWidth="1"/>
    <col min="6918" max="7167" width="9.140625" style="36"/>
    <col min="7168" max="7168" width="17" style="36" customWidth="1"/>
    <col min="7169" max="7169" width="49.28515625" style="36" customWidth="1"/>
    <col min="7170" max="7171" width="0" style="36" hidden="1" customWidth="1"/>
    <col min="7172" max="7172" width="22.140625" style="36" customWidth="1"/>
    <col min="7173" max="7173" width="10.140625" style="36" bestFit="1" customWidth="1"/>
    <col min="7174" max="7423" width="9.140625" style="36"/>
    <col min="7424" max="7424" width="17" style="36" customWidth="1"/>
    <col min="7425" max="7425" width="49.28515625" style="36" customWidth="1"/>
    <col min="7426" max="7427" width="0" style="36" hidden="1" customWidth="1"/>
    <col min="7428" max="7428" width="22.140625" style="36" customWidth="1"/>
    <col min="7429" max="7429" width="10.140625" style="36" bestFit="1" customWidth="1"/>
    <col min="7430" max="7679" width="9.140625" style="36"/>
    <col min="7680" max="7680" width="17" style="36" customWidth="1"/>
    <col min="7681" max="7681" width="49.28515625" style="36" customWidth="1"/>
    <col min="7682" max="7683" width="0" style="36" hidden="1" customWidth="1"/>
    <col min="7684" max="7684" width="22.140625" style="36" customWidth="1"/>
    <col min="7685" max="7685" width="10.140625" style="36" bestFit="1" customWidth="1"/>
    <col min="7686" max="7935" width="9.140625" style="36"/>
    <col min="7936" max="7936" width="17" style="36" customWidth="1"/>
    <col min="7937" max="7937" width="49.28515625" style="36" customWidth="1"/>
    <col min="7938" max="7939" width="0" style="36" hidden="1" customWidth="1"/>
    <col min="7940" max="7940" width="22.140625" style="36" customWidth="1"/>
    <col min="7941" max="7941" width="10.140625" style="36" bestFit="1" customWidth="1"/>
    <col min="7942" max="8191" width="9.140625" style="36"/>
    <col min="8192" max="8192" width="17" style="36" customWidth="1"/>
    <col min="8193" max="8193" width="49.28515625" style="36" customWidth="1"/>
    <col min="8194" max="8195" width="0" style="36" hidden="1" customWidth="1"/>
    <col min="8196" max="8196" width="22.140625" style="36" customWidth="1"/>
    <col min="8197" max="8197" width="10.140625" style="36" bestFit="1" customWidth="1"/>
    <col min="8198" max="8447" width="9.140625" style="36"/>
    <col min="8448" max="8448" width="17" style="36" customWidth="1"/>
    <col min="8449" max="8449" width="49.28515625" style="36" customWidth="1"/>
    <col min="8450" max="8451" width="0" style="36" hidden="1" customWidth="1"/>
    <col min="8452" max="8452" width="22.140625" style="36" customWidth="1"/>
    <col min="8453" max="8453" width="10.140625" style="36" bestFit="1" customWidth="1"/>
    <col min="8454" max="8703" width="9.140625" style="36"/>
    <col min="8704" max="8704" width="17" style="36" customWidth="1"/>
    <col min="8705" max="8705" width="49.28515625" style="36" customWidth="1"/>
    <col min="8706" max="8707" width="0" style="36" hidden="1" customWidth="1"/>
    <col min="8708" max="8708" width="22.140625" style="36" customWidth="1"/>
    <col min="8709" max="8709" width="10.140625" style="36" bestFit="1" customWidth="1"/>
    <col min="8710" max="8959" width="9.140625" style="36"/>
    <col min="8960" max="8960" width="17" style="36" customWidth="1"/>
    <col min="8961" max="8961" width="49.28515625" style="36" customWidth="1"/>
    <col min="8962" max="8963" width="0" style="36" hidden="1" customWidth="1"/>
    <col min="8964" max="8964" width="22.140625" style="36" customWidth="1"/>
    <col min="8965" max="8965" width="10.140625" style="36" bestFit="1" customWidth="1"/>
    <col min="8966" max="9215" width="9.140625" style="36"/>
    <col min="9216" max="9216" width="17" style="36" customWidth="1"/>
    <col min="9217" max="9217" width="49.28515625" style="36" customWidth="1"/>
    <col min="9218" max="9219" width="0" style="36" hidden="1" customWidth="1"/>
    <col min="9220" max="9220" width="22.140625" style="36" customWidth="1"/>
    <col min="9221" max="9221" width="10.140625" style="36" bestFit="1" customWidth="1"/>
    <col min="9222" max="9471" width="9.140625" style="36"/>
    <col min="9472" max="9472" width="17" style="36" customWidth="1"/>
    <col min="9473" max="9473" width="49.28515625" style="36" customWidth="1"/>
    <col min="9474" max="9475" width="0" style="36" hidden="1" customWidth="1"/>
    <col min="9476" max="9476" width="22.140625" style="36" customWidth="1"/>
    <col min="9477" max="9477" width="10.140625" style="36" bestFit="1" customWidth="1"/>
    <col min="9478" max="9727" width="9.140625" style="36"/>
    <col min="9728" max="9728" width="17" style="36" customWidth="1"/>
    <col min="9729" max="9729" width="49.28515625" style="36" customWidth="1"/>
    <col min="9730" max="9731" width="0" style="36" hidden="1" customWidth="1"/>
    <col min="9732" max="9732" width="22.140625" style="36" customWidth="1"/>
    <col min="9733" max="9733" width="10.140625" style="36" bestFit="1" customWidth="1"/>
    <col min="9734" max="9983" width="9.140625" style="36"/>
    <col min="9984" max="9984" width="17" style="36" customWidth="1"/>
    <col min="9985" max="9985" width="49.28515625" style="36" customWidth="1"/>
    <col min="9986" max="9987" width="0" style="36" hidden="1" customWidth="1"/>
    <col min="9988" max="9988" width="22.140625" style="36" customWidth="1"/>
    <col min="9989" max="9989" width="10.140625" style="36" bestFit="1" customWidth="1"/>
    <col min="9990" max="10239" width="9.140625" style="36"/>
    <col min="10240" max="10240" width="17" style="36" customWidth="1"/>
    <col min="10241" max="10241" width="49.28515625" style="36" customWidth="1"/>
    <col min="10242" max="10243" width="0" style="36" hidden="1" customWidth="1"/>
    <col min="10244" max="10244" width="22.140625" style="36" customWidth="1"/>
    <col min="10245" max="10245" width="10.140625" style="36" bestFit="1" customWidth="1"/>
    <col min="10246" max="10495" width="9.140625" style="36"/>
    <col min="10496" max="10496" width="17" style="36" customWidth="1"/>
    <col min="10497" max="10497" width="49.28515625" style="36" customWidth="1"/>
    <col min="10498" max="10499" width="0" style="36" hidden="1" customWidth="1"/>
    <col min="10500" max="10500" width="22.140625" style="36" customWidth="1"/>
    <col min="10501" max="10501" width="10.140625" style="36" bestFit="1" customWidth="1"/>
    <col min="10502" max="10751" width="9.140625" style="36"/>
    <col min="10752" max="10752" width="17" style="36" customWidth="1"/>
    <col min="10753" max="10753" width="49.28515625" style="36" customWidth="1"/>
    <col min="10754" max="10755" width="0" style="36" hidden="1" customWidth="1"/>
    <col min="10756" max="10756" width="22.140625" style="36" customWidth="1"/>
    <col min="10757" max="10757" width="10.140625" style="36" bestFit="1" customWidth="1"/>
    <col min="10758" max="11007" width="9.140625" style="36"/>
    <col min="11008" max="11008" width="17" style="36" customWidth="1"/>
    <col min="11009" max="11009" width="49.28515625" style="36" customWidth="1"/>
    <col min="11010" max="11011" width="0" style="36" hidden="1" customWidth="1"/>
    <col min="11012" max="11012" width="22.140625" style="36" customWidth="1"/>
    <col min="11013" max="11013" width="10.140625" style="36" bestFit="1" customWidth="1"/>
    <col min="11014" max="11263" width="9.140625" style="36"/>
    <col min="11264" max="11264" width="17" style="36" customWidth="1"/>
    <col min="11265" max="11265" width="49.28515625" style="36" customWidth="1"/>
    <col min="11266" max="11267" width="0" style="36" hidden="1" customWidth="1"/>
    <col min="11268" max="11268" width="22.140625" style="36" customWidth="1"/>
    <col min="11269" max="11269" width="10.140625" style="36" bestFit="1" customWidth="1"/>
    <col min="11270" max="11519" width="9.140625" style="36"/>
    <col min="11520" max="11520" width="17" style="36" customWidth="1"/>
    <col min="11521" max="11521" width="49.28515625" style="36" customWidth="1"/>
    <col min="11522" max="11523" width="0" style="36" hidden="1" customWidth="1"/>
    <col min="11524" max="11524" width="22.140625" style="36" customWidth="1"/>
    <col min="11525" max="11525" width="10.140625" style="36" bestFit="1" customWidth="1"/>
    <col min="11526" max="11775" width="9.140625" style="36"/>
    <col min="11776" max="11776" width="17" style="36" customWidth="1"/>
    <col min="11777" max="11777" width="49.28515625" style="36" customWidth="1"/>
    <col min="11778" max="11779" width="0" style="36" hidden="1" customWidth="1"/>
    <col min="11780" max="11780" width="22.140625" style="36" customWidth="1"/>
    <col min="11781" max="11781" width="10.140625" style="36" bestFit="1" customWidth="1"/>
    <col min="11782" max="12031" width="9.140625" style="36"/>
    <col min="12032" max="12032" width="17" style="36" customWidth="1"/>
    <col min="12033" max="12033" width="49.28515625" style="36" customWidth="1"/>
    <col min="12034" max="12035" width="0" style="36" hidden="1" customWidth="1"/>
    <col min="12036" max="12036" width="22.140625" style="36" customWidth="1"/>
    <col min="12037" max="12037" width="10.140625" style="36" bestFit="1" customWidth="1"/>
    <col min="12038" max="12287" width="9.140625" style="36"/>
    <col min="12288" max="12288" width="17" style="36" customWidth="1"/>
    <col min="12289" max="12289" width="49.28515625" style="36" customWidth="1"/>
    <col min="12290" max="12291" width="0" style="36" hidden="1" customWidth="1"/>
    <col min="12292" max="12292" width="22.140625" style="36" customWidth="1"/>
    <col min="12293" max="12293" width="10.140625" style="36" bestFit="1" customWidth="1"/>
    <col min="12294" max="12543" width="9.140625" style="36"/>
    <col min="12544" max="12544" width="17" style="36" customWidth="1"/>
    <col min="12545" max="12545" width="49.28515625" style="36" customWidth="1"/>
    <col min="12546" max="12547" width="0" style="36" hidden="1" customWidth="1"/>
    <col min="12548" max="12548" width="22.140625" style="36" customWidth="1"/>
    <col min="12549" max="12549" width="10.140625" style="36" bestFit="1" customWidth="1"/>
    <col min="12550" max="12799" width="9.140625" style="36"/>
    <col min="12800" max="12800" width="17" style="36" customWidth="1"/>
    <col min="12801" max="12801" width="49.28515625" style="36" customWidth="1"/>
    <col min="12802" max="12803" width="0" style="36" hidden="1" customWidth="1"/>
    <col min="12804" max="12804" width="22.140625" style="36" customWidth="1"/>
    <col min="12805" max="12805" width="10.140625" style="36" bestFit="1" customWidth="1"/>
    <col min="12806" max="13055" width="9.140625" style="36"/>
    <col min="13056" max="13056" width="17" style="36" customWidth="1"/>
    <col min="13057" max="13057" width="49.28515625" style="36" customWidth="1"/>
    <col min="13058" max="13059" width="0" style="36" hidden="1" customWidth="1"/>
    <col min="13060" max="13060" width="22.140625" style="36" customWidth="1"/>
    <col min="13061" max="13061" width="10.140625" style="36" bestFit="1" customWidth="1"/>
    <col min="13062" max="13311" width="9.140625" style="36"/>
    <col min="13312" max="13312" width="17" style="36" customWidth="1"/>
    <col min="13313" max="13313" width="49.28515625" style="36" customWidth="1"/>
    <col min="13314" max="13315" width="0" style="36" hidden="1" customWidth="1"/>
    <col min="13316" max="13316" width="22.140625" style="36" customWidth="1"/>
    <col min="13317" max="13317" width="10.140625" style="36" bestFit="1" customWidth="1"/>
    <col min="13318" max="13567" width="9.140625" style="36"/>
    <col min="13568" max="13568" width="17" style="36" customWidth="1"/>
    <col min="13569" max="13569" width="49.28515625" style="36" customWidth="1"/>
    <col min="13570" max="13571" width="0" style="36" hidden="1" customWidth="1"/>
    <col min="13572" max="13572" width="22.140625" style="36" customWidth="1"/>
    <col min="13573" max="13573" width="10.140625" style="36" bestFit="1" customWidth="1"/>
    <col min="13574" max="13823" width="9.140625" style="36"/>
    <col min="13824" max="13824" width="17" style="36" customWidth="1"/>
    <col min="13825" max="13825" width="49.28515625" style="36" customWidth="1"/>
    <col min="13826" max="13827" width="0" style="36" hidden="1" customWidth="1"/>
    <col min="13828" max="13828" width="22.140625" style="36" customWidth="1"/>
    <col min="13829" max="13829" width="10.140625" style="36" bestFit="1" customWidth="1"/>
    <col min="13830" max="14079" width="9.140625" style="36"/>
    <col min="14080" max="14080" width="17" style="36" customWidth="1"/>
    <col min="14081" max="14081" width="49.28515625" style="36" customWidth="1"/>
    <col min="14082" max="14083" width="0" style="36" hidden="1" customWidth="1"/>
    <col min="14084" max="14084" width="22.140625" style="36" customWidth="1"/>
    <col min="14085" max="14085" width="10.140625" style="36" bestFit="1" customWidth="1"/>
    <col min="14086" max="14335" width="9.140625" style="36"/>
    <col min="14336" max="14336" width="17" style="36" customWidth="1"/>
    <col min="14337" max="14337" width="49.28515625" style="36" customWidth="1"/>
    <col min="14338" max="14339" width="0" style="36" hidden="1" customWidth="1"/>
    <col min="14340" max="14340" width="22.140625" style="36" customWidth="1"/>
    <col min="14341" max="14341" width="10.140625" style="36" bestFit="1" customWidth="1"/>
    <col min="14342" max="14591" width="9.140625" style="36"/>
    <col min="14592" max="14592" width="17" style="36" customWidth="1"/>
    <col min="14593" max="14593" width="49.28515625" style="36" customWidth="1"/>
    <col min="14594" max="14595" width="0" style="36" hidden="1" customWidth="1"/>
    <col min="14596" max="14596" width="22.140625" style="36" customWidth="1"/>
    <col min="14597" max="14597" width="10.140625" style="36" bestFit="1" customWidth="1"/>
    <col min="14598" max="14847" width="9.140625" style="36"/>
    <col min="14848" max="14848" width="17" style="36" customWidth="1"/>
    <col min="14849" max="14849" width="49.28515625" style="36" customWidth="1"/>
    <col min="14850" max="14851" width="0" style="36" hidden="1" customWidth="1"/>
    <col min="14852" max="14852" width="22.140625" style="36" customWidth="1"/>
    <col min="14853" max="14853" width="10.140625" style="36" bestFit="1" customWidth="1"/>
    <col min="14854" max="15103" width="9.140625" style="36"/>
    <col min="15104" max="15104" width="17" style="36" customWidth="1"/>
    <col min="15105" max="15105" width="49.28515625" style="36" customWidth="1"/>
    <col min="15106" max="15107" width="0" style="36" hidden="1" customWidth="1"/>
    <col min="15108" max="15108" width="22.140625" style="36" customWidth="1"/>
    <col min="15109" max="15109" width="10.140625" style="36" bestFit="1" customWidth="1"/>
    <col min="15110" max="15359" width="9.140625" style="36"/>
    <col min="15360" max="15360" width="17" style="36" customWidth="1"/>
    <col min="15361" max="15361" width="49.28515625" style="36" customWidth="1"/>
    <col min="15362" max="15363" width="0" style="36" hidden="1" customWidth="1"/>
    <col min="15364" max="15364" width="22.140625" style="36" customWidth="1"/>
    <col min="15365" max="15365" width="10.140625" style="36" bestFit="1" customWidth="1"/>
    <col min="15366" max="15615" width="9.140625" style="36"/>
    <col min="15616" max="15616" width="17" style="36" customWidth="1"/>
    <col min="15617" max="15617" width="49.28515625" style="36" customWidth="1"/>
    <col min="15618" max="15619" width="0" style="36" hidden="1" customWidth="1"/>
    <col min="15620" max="15620" width="22.140625" style="36" customWidth="1"/>
    <col min="15621" max="15621" width="10.140625" style="36" bestFit="1" customWidth="1"/>
    <col min="15622" max="15871" width="9.140625" style="36"/>
    <col min="15872" max="15872" width="17" style="36" customWidth="1"/>
    <col min="15873" max="15873" width="49.28515625" style="36" customWidth="1"/>
    <col min="15874" max="15875" width="0" style="36" hidden="1" customWidth="1"/>
    <col min="15876" max="15876" width="22.140625" style="36" customWidth="1"/>
    <col min="15877" max="15877" width="10.140625" style="36" bestFit="1" customWidth="1"/>
    <col min="15878" max="16127" width="9.140625" style="36"/>
    <col min="16128" max="16128" width="17" style="36" customWidth="1"/>
    <col min="16129" max="16129" width="49.28515625" style="36" customWidth="1"/>
    <col min="16130" max="16131" width="0" style="36" hidden="1" customWidth="1"/>
    <col min="16132" max="16132" width="22.140625" style="36" customWidth="1"/>
    <col min="16133" max="16133" width="10.140625" style="36" bestFit="1" customWidth="1"/>
    <col min="16134" max="16384" width="9.140625" style="36"/>
  </cols>
  <sheetData>
    <row r="1" spans="1:6" ht="52.5" x14ac:dyDescent="0.3">
      <c r="E1" s="111" t="s">
        <v>84</v>
      </c>
    </row>
    <row r="2" spans="1:6" x14ac:dyDescent="0.3">
      <c r="E2" s="112" t="s">
        <v>83</v>
      </c>
    </row>
    <row r="4" spans="1:6" ht="18.75" customHeight="1" x14ac:dyDescent="0.3">
      <c r="B4" s="37" t="s">
        <v>59</v>
      </c>
      <c r="C4" s="38"/>
      <c r="D4" s="38"/>
      <c r="E4" s="39"/>
    </row>
    <row r="5" spans="1:6" x14ac:dyDescent="0.3">
      <c r="A5" s="115" t="s">
        <v>34</v>
      </c>
      <c r="B5" s="115"/>
      <c r="C5" s="115"/>
      <c r="D5" s="115"/>
      <c r="E5" s="115"/>
    </row>
    <row r="6" spans="1:6" ht="15" customHeight="1" x14ac:dyDescent="0.3">
      <c r="A6" s="115" t="s">
        <v>60</v>
      </c>
      <c r="B6" s="115"/>
      <c r="C6" s="115"/>
      <c r="D6" s="115"/>
      <c r="E6" s="115"/>
    </row>
    <row r="7" spans="1:6" ht="15" customHeight="1" x14ac:dyDescent="0.3">
      <c r="A7" s="40"/>
      <c r="B7" s="40"/>
      <c r="C7" s="41"/>
      <c r="D7" s="42">
        <v>0.70280399999999998</v>
      </c>
      <c r="E7" s="42"/>
    </row>
    <row r="8" spans="1:6" s="48" customFormat="1" ht="45.75" hidden="1" customHeight="1" x14ac:dyDescent="0.25">
      <c r="A8" s="43" t="s">
        <v>35</v>
      </c>
      <c r="B8" s="44" t="s">
        <v>36</v>
      </c>
      <c r="C8" s="45" t="s">
        <v>37</v>
      </c>
      <c r="D8" s="46" t="s">
        <v>38</v>
      </c>
      <c r="E8" s="47" t="s">
        <v>38</v>
      </c>
      <c r="F8" s="104"/>
    </row>
    <row r="9" spans="1:6" s="48" customFormat="1" ht="15.75" hidden="1" x14ac:dyDescent="0.25">
      <c r="A9" s="49"/>
      <c r="B9" s="50" t="s">
        <v>39</v>
      </c>
      <c r="C9" s="51" t="e">
        <f>#REF!</f>
        <v>#REF!</v>
      </c>
      <c r="D9" s="52" t="e">
        <f t="shared" ref="D9:E11" si="0">C9/$D$7</f>
        <v>#REF!</v>
      </c>
      <c r="E9" s="53" t="e">
        <f t="shared" si="0"/>
        <v>#REF!</v>
      </c>
      <c r="F9" s="104"/>
    </row>
    <row r="10" spans="1:6" s="48" customFormat="1" ht="15.75" hidden="1" x14ac:dyDescent="0.25">
      <c r="A10" s="49"/>
      <c r="B10" s="54" t="s">
        <v>40</v>
      </c>
      <c r="C10" s="51" t="e">
        <f>#REF!</f>
        <v>#REF!</v>
      </c>
      <c r="D10" s="52" t="e">
        <f t="shared" si="0"/>
        <v>#REF!</v>
      </c>
      <c r="E10" s="53" t="e">
        <f t="shared" si="0"/>
        <v>#REF!</v>
      </c>
      <c r="F10" s="104"/>
    </row>
    <row r="11" spans="1:6" s="48" customFormat="1" ht="16.5" hidden="1" thickBot="1" x14ac:dyDescent="0.3">
      <c r="A11" s="55"/>
      <c r="B11" s="56" t="s">
        <v>41</v>
      </c>
      <c r="C11" s="57">
        <v>76498.720000000001</v>
      </c>
      <c r="D11" s="58">
        <f t="shared" si="0"/>
        <v>108847.87223749439</v>
      </c>
      <c r="E11" s="59">
        <f t="shared" si="0"/>
        <v>154876.56905409531</v>
      </c>
      <c r="F11" s="104"/>
    </row>
    <row r="12" spans="1:6" s="48" customFormat="1" ht="16.5" hidden="1" thickBot="1" x14ac:dyDescent="0.3">
      <c r="A12" s="60"/>
      <c r="B12" s="61" t="s">
        <v>42</v>
      </c>
      <c r="C12" s="62" t="e">
        <f>SUM(C9:C11)</f>
        <v>#REF!</v>
      </c>
      <c r="D12" s="63">
        <f>D11</f>
        <v>108847.87223749439</v>
      </c>
      <c r="E12" s="64">
        <f>E11</f>
        <v>154876.56905409531</v>
      </c>
      <c r="F12" s="104"/>
    </row>
    <row r="13" spans="1:6" s="48" customFormat="1" ht="15.75" x14ac:dyDescent="0.25">
      <c r="A13" s="65"/>
      <c r="B13" s="66"/>
      <c r="C13" s="67"/>
      <c r="D13" s="67"/>
      <c r="E13" s="68"/>
      <c r="F13" s="104"/>
    </row>
    <row r="14" spans="1:6" s="48" customFormat="1" ht="121.5" customHeight="1" x14ac:dyDescent="0.25">
      <c r="A14" s="69" t="s">
        <v>43</v>
      </c>
      <c r="B14" s="70" t="s">
        <v>36</v>
      </c>
      <c r="C14" s="71" t="s">
        <v>37</v>
      </c>
      <c r="D14" s="71" t="s">
        <v>44</v>
      </c>
      <c r="E14" s="70" t="s">
        <v>71</v>
      </c>
      <c r="F14" s="104"/>
    </row>
    <row r="15" spans="1:6" s="48" customFormat="1" ht="23.25" customHeight="1" x14ac:dyDescent="0.25">
      <c r="A15" s="72"/>
      <c r="B15" s="73" t="s">
        <v>45</v>
      </c>
      <c r="C15" s="74"/>
      <c r="D15" s="74"/>
      <c r="E15" s="73"/>
      <c r="F15" s="104"/>
    </row>
    <row r="16" spans="1:6" s="48" customFormat="1" ht="15.75" x14ac:dyDescent="0.25">
      <c r="A16" s="75">
        <v>2200</v>
      </c>
      <c r="B16" s="81" t="s">
        <v>48</v>
      </c>
      <c r="C16" s="77" t="e">
        <f>SUM(#REF!)</f>
        <v>#REF!</v>
      </c>
      <c r="D16" s="78" t="e">
        <f t="shared" ref="D16" si="1">C16/$D$7</f>
        <v>#REF!</v>
      </c>
      <c r="E16" s="79">
        <f>E17</f>
        <v>6710</v>
      </c>
      <c r="F16" s="104"/>
    </row>
    <row r="17" spans="1:6" s="48" customFormat="1" ht="15.75" x14ac:dyDescent="0.25">
      <c r="A17" s="82">
        <v>2279</v>
      </c>
      <c r="B17" s="82" t="s">
        <v>61</v>
      </c>
      <c r="C17" s="80"/>
      <c r="D17" s="83"/>
      <c r="E17" s="84">
        <v>6710</v>
      </c>
      <c r="F17" s="104"/>
    </row>
    <row r="18" spans="1:6" s="48" customFormat="1" ht="28.5" customHeight="1" x14ac:dyDescent="0.25">
      <c r="A18" s="86"/>
      <c r="B18" s="87" t="s">
        <v>55</v>
      </c>
      <c r="C18" s="88" t="e">
        <f>#REF!+#REF!+#REF!+#REF!+#REF!+C16+#REF!+#REF!</f>
        <v>#REF!</v>
      </c>
      <c r="D18" s="89" t="e">
        <f>#REF!+#REF!+#REF!+#REF!+#REF!+D16+#REF!+#REF!</f>
        <v>#REF!</v>
      </c>
      <c r="E18" s="90">
        <f>E16</f>
        <v>6710</v>
      </c>
      <c r="F18" s="104"/>
    </row>
    <row r="19" spans="1:6" s="48" customFormat="1" ht="23.25" customHeight="1" x14ac:dyDescent="0.25">
      <c r="A19" s="72"/>
      <c r="B19" s="73" t="s">
        <v>56</v>
      </c>
      <c r="C19" s="74"/>
      <c r="D19" s="74"/>
      <c r="E19" s="73"/>
      <c r="F19" s="104"/>
    </row>
    <row r="20" spans="1:6" s="48" customFormat="1" ht="23.25" customHeight="1" x14ac:dyDescent="0.25">
      <c r="A20" s="75">
        <v>1100</v>
      </c>
      <c r="B20" s="76" t="s">
        <v>46</v>
      </c>
      <c r="C20" s="74"/>
      <c r="D20" s="74"/>
      <c r="E20" s="96">
        <f>2975*12*0.1</f>
        <v>3570</v>
      </c>
      <c r="F20" s="104"/>
    </row>
    <row r="21" spans="1:6" s="48" customFormat="1" ht="23.25" customHeight="1" x14ac:dyDescent="0.25">
      <c r="A21" s="75">
        <v>1200</v>
      </c>
      <c r="B21" s="76" t="s">
        <v>47</v>
      </c>
      <c r="C21" s="74"/>
      <c r="D21" s="74"/>
      <c r="E21" s="96">
        <f>ROUND(E20*0.2409,0)</f>
        <v>860</v>
      </c>
      <c r="F21" s="104"/>
    </row>
    <row r="22" spans="1:6" s="48" customFormat="1" ht="15.75" x14ac:dyDescent="0.25">
      <c r="A22" s="75">
        <v>2200</v>
      </c>
      <c r="B22" s="81" t="s">
        <v>48</v>
      </c>
      <c r="C22" s="77" t="e">
        <f>SUM(C23:C26)</f>
        <v>#REF!</v>
      </c>
      <c r="D22" s="78" t="e">
        <f>C22/$D$7</f>
        <v>#REF!</v>
      </c>
      <c r="E22" s="79">
        <f>E23+E24+E25+E26+E27</f>
        <v>244.86</v>
      </c>
      <c r="F22" s="104"/>
    </row>
    <row r="23" spans="1:6" s="48" customFormat="1" ht="15.75" x14ac:dyDescent="0.25">
      <c r="A23" s="82">
        <v>2210</v>
      </c>
      <c r="B23" s="82" t="s">
        <v>49</v>
      </c>
      <c r="C23" s="80">
        <f>'[1]0960_2013'!D67</f>
        <v>3288.9900000000002</v>
      </c>
      <c r="D23" s="83">
        <f>C23/$D$7</f>
        <v>4679.8111564532928</v>
      </c>
      <c r="E23" s="84">
        <f>1845*0.01</f>
        <v>18.45</v>
      </c>
      <c r="F23" s="104"/>
    </row>
    <row r="24" spans="1:6" s="48" customFormat="1" ht="30.75" customHeight="1" x14ac:dyDescent="0.25">
      <c r="A24" s="82">
        <v>2220</v>
      </c>
      <c r="B24" s="85" t="s">
        <v>62</v>
      </c>
      <c r="C24" s="80" t="e">
        <f>'[1]0960_2013'!D72</f>
        <v>#REF!</v>
      </c>
      <c r="D24" s="83" t="e">
        <f>C24/$D$7</f>
        <v>#REF!</v>
      </c>
      <c r="E24" s="84">
        <f>20558*0.01</f>
        <v>205.58</v>
      </c>
      <c r="F24" s="104"/>
    </row>
    <row r="25" spans="1:6" s="48" customFormat="1" ht="32.25" customHeight="1" x14ac:dyDescent="0.25">
      <c r="A25" s="82">
        <v>2230</v>
      </c>
      <c r="B25" s="85" t="s">
        <v>50</v>
      </c>
      <c r="C25" s="80" t="e">
        <f>'[1]0960_2013'!D82</f>
        <v>#REF!</v>
      </c>
      <c r="D25" s="83" t="e">
        <f>C25/$D$7</f>
        <v>#REF!</v>
      </c>
      <c r="E25" s="84">
        <f>2083*0.01</f>
        <v>20.830000000000002</v>
      </c>
      <c r="F25" s="104"/>
    </row>
    <row r="26" spans="1:6" s="48" customFormat="1" ht="15.75" x14ac:dyDescent="0.25">
      <c r="A26" s="82">
        <v>2240</v>
      </c>
      <c r="B26" s="82" t="s">
        <v>51</v>
      </c>
      <c r="C26" s="80" t="e">
        <f>'[1]0960_2013'!D92</f>
        <v>#REF!</v>
      </c>
      <c r="D26" s="83" t="e">
        <f>C26/$D$7</f>
        <v>#REF!</v>
      </c>
      <c r="E26" s="84">
        <v>0</v>
      </c>
      <c r="F26" s="104"/>
    </row>
    <row r="27" spans="1:6" s="48" customFormat="1" ht="15.75" x14ac:dyDescent="0.25">
      <c r="A27" s="82">
        <v>2270</v>
      </c>
      <c r="B27" s="82" t="s">
        <v>52</v>
      </c>
      <c r="C27" s="80"/>
      <c r="D27" s="83"/>
      <c r="E27" s="84">
        <v>0</v>
      </c>
      <c r="F27" s="104"/>
    </row>
    <row r="28" spans="1:6" s="48" customFormat="1" ht="15.75" x14ac:dyDescent="0.25">
      <c r="A28" s="75">
        <v>2300</v>
      </c>
      <c r="B28" s="81" t="s">
        <v>53</v>
      </c>
      <c r="C28" s="77" t="e">
        <f>SUM(C29:C35)</f>
        <v>#REF!</v>
      </c>
      <c r="D28" s="78" t="e">
        <f>C28/$D$7</f>
        <v>#REF!</v>
      </c>
      <c r="E28" s="79">
        <f>E29</f>
        <v>0</v>
      </c>
      <c r="F28" s="104"/>
    </row>
    <row r="29" spans="1:6" s="48" customFormat="1" ht="15.75" x14ac:dyDescent="0.25">
      <c r="A29" s="82">
        <v>2320</v>
      </c>
      <c r="B29" s="82" t="s">
        <v>54</v>
      </c>
      <c r="C29" s="80" t="e">
        <f>'[1]0960_2013'!D137</f>
        <v>#REF!</v>
      </c>
      <c r="D29" s="83" t="e">
        <f>C29/$D$7</f>
        <v>#REF!</v>
      </c>
      <c r="E29" s="84">
        <v>0</v>
      </c>
      <c r="F29" s="104"/>
    </row>
    <row r="30" spans="1:6" s="48" customFormat="1" ht="28.5" customHeight="1" x14ac:dyDescent="0.25">
      <c r="A30" s="91"/>
      <c r="B30" s="87" t="s">
        <v>57</v>
      </c>
      <c r="C30" s="92"/>
      <c r="D30" s="89">
        <v>0</v>
      </c>
      <c r="E30" s="90">
        <f>E20+E21+E22+E28</f>
        <v>4674.8599999999997</v>
      </c>
      <c r="F30" s="104"/>
    </row>
    <row r="31" spans="1:6" s="48" customFormat="1" ht="28.5" customHeight="1" x14ac:dyDescent="0.25">
      <c r="A31" s="91"/>
      <c r="B31" s="86" t="s">
        <v>58</v>
      </c>
      <c r="C31" s="92"/>
      <c r="D31" s="89" t="e">
        <f>D18</f>
        <v>#REF!</v>
      </c>
      <c r="E31" s="90">
        <f>E30+E18</f>
        <v>11384.86</v>
      </c>
      <c r="F31" s="104"/>
    </row>
    <row r="32" spans="1:6" s="48" customFormat="1" ht="28.5" customHeight="1" x14ac:dyDescent="0.25">
      <c r="A32" s="91"/>
      <c r="B32" s="86" t="s">
        <v>69</v>
      </c>
      <c r="C32" s="92"/>
      <c r="D32" s="89" t="e">
        <f>D31/D35</f>
        <v>#REF!</v>
      </c>
      <c r="E32" s="90">
        <f>E31/E35</f>
        <v>10.349872727272729</v>
      </c>
      <c r="F32" s="104"/>
    </row>
    <row r="33" spans="1:6" s="102" customFormat="1" ht="14.25" customHeight="1" x14ac:dyDescent="0.25">
      <c r="A33" s="97"/>
      <c r="B33" s="98"/>
      <c r="C33" s="99"/>
      <c r="D33" s="100"/>
      <c r="E33" s="101"/>
      <c r="F33" s="105"/>
    </row>
    <row r="34" spans="1:6" s="102" customFormat="1" ht="14.25" customHeight="1" x14ac:dyDescent="0.25">
      <c r="A34" s="97"/>
      <c r="B34" s="98"/>
      <c r="C34" s="99"/>
      <c r="D34" s="100"/>
      <c r="E34" s="101"/>
      <c r="F34" s="105"/>
    </row>
    <row r="35" spans="1:6" s="48" customFormat="1" ht="28.5" customHeight="1" x14ac:dyDescent="0.25">
      <c r="A35" s="120" t="s">
        <v>63</v>
      </c>
      <c r="B35" s="121"/>
      <c r="C35" s="78">
        <v>574</v>
      </c>
      <c r="D35" s="93">
        <v>574</v>
      </c>
      <c r="E35" s="94">
        <v>1100</v>
      </c>
      <c r="F35" s="104"/>
    </row>
    <row r="36" spans="1:6" s="48" customFormat="1" ht="28.5" customHeight="1" x14ac:dyDescent="0.25">
      <c r="A36" s="118" t="s">
        <v>64</v>
      </c>
      <c r="B36" s="119"/>
      <c r="C36" s="92"/>
      <c r="D36" s="89">
        <f>D35/D37</f>
        <v>1</v>
      </c>
      <c r="E36" s="90">
        <v>5</v>
      </c>
      <c r="F36" s="104"/>
    </row>
    <row r="37" spans="1:6" s="48" customFormat="1" ht="28.5" customHeight="1" x14ac:dyDescent="0.25">
      <c r="A37" s="116" t="s">
        <v>66</v>
      </c>
      <c r="B37" s="117"/>
      <c r="C37" s="78">
        <v>574</v>
      </c>
      <c r="D37" s="78">
        <v>574</v>
      </c>
      <c r="E37" s="79">
        <f>420*5</f>
        <v>2100</v>
      </c>
      <c r="F37" s="104"/>
    </row>
    <row r="38" spans="1:6" s="48" customFormat="1" ht="28.5" customHeight="1" x14ac:dyDescent="0.25">
      <c r="A38" s="116" t="s">
        <v>65</v>
      </c>
      <c r="B38" s="117"/>
      <c r="C38" s="78">
        <v>574</v>
      </c>
      <c r="D38" s="78">
        <v>574</v>
      </c>
      <c r="E38" s="79">
        <v>0</v>
      </c>
      <c r="F38" s="104"/>
    </row>
    <row r="39" spans="1:6" s="48" customFormat="1" ht="28.5" customHeight="1" x14ac:dyDescent="0.25">
      <c r="A39" s="116" t="s">
        <v>81</v>
      </c>
      <c r="B39" s="117"/>
      <c r="C39" s="78">
        <v>574</v>
      </c>
      <c r="D39" s="78">
        <v>574</v>
      </c>
      <c r="E39" s="79">
        <f>50*10</f>
        <v>500</v>
      </c>
      <c r="F39" s="104"/>
    </row>
    <row r="40" spans="1:6" s="48" customFormat="1" ht="28.5" customHeight="1" x14ac:dyDescent="0.25">
      <c r="A40" s="116" t="s">
        <v>82</v>
      </c>
      <c r="B40" s="117"/>
      <c r="C40" s="78">
        <v>574</v>
      </c>
      <c r="D40" s="78">
        <v>574</v>
      </c>
      <c r="E40" s="79">
        <f>60*5</f>
        <v>300</v>
      </c>
      <c r="F40" s="104"/>
    </row>
    <row r="41" spans="1:6" s="48" customFormat="1" ht="28.5" customHeight="1" x14ac:dyDescent="0.25">
      <c r="A41" s="113" t="s">
        <v>67</v>
      </c>
      <c r="B41" s="114"/>
      <c r="C41" s="93">
        <v>574</v>
      </c>
      <c r="D41" s="93">
        <v>574</v>
      </c>
      <c r="E41" s="94">
        <f>SUM(E37:E40)</f>
        <v>2900</v>
      </c>
      <c r="F41" s="106">
        <f>E41/E31</f>
        <v>0.25472425660043246</v>
      </c>
    </row>
    <row r="42" spans="1:6" s="48" customFormat="1" ht="28.5" customHeight="1" x14ac:dyDescent="0.25">
      <c r="A42" s="113" t="s">
        <v>68</v>
      </c>
      <c r="B42" s="114"/>
      <c r="C42" s="93">
        <v>574</v>
      </c>
      <c r="D42" s="93">
        <v>574</v>
      </c>
      <c r="E42" s="94">
        <f>E31-E41</f>
        <v>8484.86</v>
      </c>
      <c r="F42" s="106">
        <f>E42/E31</f>
        <v>0.74527574339956748</v>
      </c>
    </row>
  </sheetData>
  <mergeCells count="10">
    <mergeCell ref="A41:B41"/>
    <mergeCell ref="A42:B42"/>
    <mergeCell ref="A5:E5"/>
    <mergeCell ref="A6:E6"/>
    <mergeCell ref="A38:B38"/>
    <mergeCell ref="A37:B37"/>
    <mergeCell ref="A36:B36"/>
    <mergeCell ref="A39:B39"/>
    <mergeCell ref="A40:B40"/>
    <mergeCell ref="A35:B35"/>
  </mergeCells>
  <pageMargins left="0.70866141732283472" right="0.70866141732283472" top="0.74803149606299213" bottom="0.74803149606299213" header="0.31496062992125984" footer="0.31496062992125984"/>
  <pageSetup paperSize="9" scale="7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4"/>
  <sheetViews>
    <sheetView workbookViewId="0">
      <selection activeCell="E1" sqref="E1:E2"/>
    </sheetView>
  </sheetViews>
  <sheetFormatPr defaultRowHeight="18.75" outlineLevelCol="2" x14ac:dyDescent="0.3"/>
  <cols>
    <col min="1" max="1" width="17" style="36" customWidth="1"/>
    <col min="2" max="2" width="62.7109375" style="36" customWidth="1"/>
    <col min="3" max="3" width="18.85546875" style="95" hidden="1" customWidth="1" outlineLevel="2"/>
    <col min="4" max="4" width="23.28515625" style="95" hidden="1" customWidth="1" outlineLevel="1"/>
    <col min="5" max="5" width="26.42578125" style="36" customWidth="1" collapsed="1"/>
    <col min="6" max="6" width="10.140625" style="103" bestFit="1" customWidth="1"/>
    <col min="7" max="255" width="9.140625" style="36"/>
    <col min="256" max="256" width="17" style="36" customWidth="1"/>
    <col min="257" max="257" width="49.28515625" style="36" customWidth="1"/>
    <col min="258" max="259" width="0" style="36" hidden="1" customWidth="1"/>
    <col min="260" max="260" width="22.140625" style="36" customWidth="1"/>
    <col min="261" max="261" width="10.140625" style="36" bestFit="1" customWidth="1"/>
    <col min="262" max="511" width="9.140625" style="36"/>
    <col min="512" max="512" width="17" style="36" customWidth="1"/>
    <col min="513" max="513" width="49.28515625" style="36" customWidth="1"/>
    <col min="514" max="515" width="0" style="36" hidden="1" customWidth="1"/>
    <col min="516" max="516" width="22.140625" style="36" customWidth="1"/>
    <col min="517" max="517" width="10.140625" style="36" bestFit="1" customWidth="1"/>
    <col min="518" max="767" width="9.140625" style="36"/>
    <col min="768" max="768" width="17" style="36" customWidth="1"/>
    <col min="769" max="769" width="49.28515625" style="36" customWidth="1"/>
    <col min="770" max="771" width="0" style="36" hidden="1" customWidth="1"/>
    <col min="772" max="772" width="22.140625" style="36" customWidth="1"/>
    <col min="773" max="773" width="10.140625" style="36" bestFit="1" customWidth="1"/>
    <col min="774" max="1023" width="9.140625" style="36"/>
    <col min="1024" max="1024" width="17" style="36" customWidth="1"/>
    <col min="1025" max="1025" width="49.28515625" style="36" customWidth="1"/>
    <col min="1026" max="1027" width="0" style="36" hidden="1" customWidth="1"/>
    <col min="1028" max="1028" width="22.140625" style="36" customWidth="1"/>
    <col min="1029" max="1029" width="10.140625" style="36" bestFit="1" customWidth="1"/>
    <col min="1030" max="1279" width="9.140625" style="36"/>
    <col min="1280" max="1280" width="17" style="36" customWidth="1"/>
    <col min="1281" max="1281" width="49.28515625" style="36" customWidth="1"/>
    <col min="1282" max="1283" width="0" style="36" hidden="1" customWidth="1"/>
    <col min="1284" max="1284" width="22.140625" style="36" customWidth="1"/>
    <col min="1285" max="1285" width="10.140625" style="36" bestFit="1" customWidth="1"/>
    <col min="1286" max="1535" width="9.140625" style="36"/>
    <col min="1536" max="1536" width="17" style="36" customWidth="1"/>
    <col min="1537" max="1537" width="49.28515625" style="36" customWidth="1"/>
    <col min="1538" max="1539" width="0" style="36" hidden="1" customWidth="1"/>
    <col min="1540" max="1540" width="22.140625" style="36" customWidth="1"/>
    <col min="1541" max="1541" width="10.140625" style="36" bestFit="1" customWidth="1"/>
    <col min="1542" max="1791" width="9.140625" style="36"/>
    <col min="1792" max="1792" width="17" style="36" customWidth="1"/>
    <col min="1793" max="1793" width="49.28515625" style="36" customWidth="1"/>
    <col min="1794" max="1795" width="0" style="36" hidden="1" customWidth="1"/>
    <col min="1796" max="1796" width="22.140625" style="36" customWidth="1"/>
    <col min="1797" max="1797" width="10.140625" style="36" bestFit="1" customWidth="1"/>
    <col min="1798" max="2047" width="9.140625" style="36"/>
    <col min="2048" max="2048" width="17" style="36" customWidth="1"/>
    <col min="2049" max="2049" width="49.28515625" style="36" customWidth="1"/>
    <col min="2050" max="2051" width="0" style="36" hidden="1" customWidth="1"/>
    <col min="2052" max="2052" width="22.140625" style="36" customWidth="1"/>
    <col min="2053" max="2053" width="10.140625" style="36" bestFit="1" customWidth="1"/>
    <col min="2054" max="2303" width="9.140625" style="36"/>
    <col min="2304" max="2304" width="17" style="36" customWidth="1"/>
    <col min="2305" max="2305" width="49.28515625" style="36" customWidth="1"/>
    <col min="2306" max="2307" width="0" style="36" hidden="1" customWidth="1"/>
    <col min="2308" max="2308" width="22.140625" style="36" customWidth="1"/>
    <col min="2309" max="2309" width="10.140625" style="36" bestFit="1" customWidth="1"/>
    <col min="2310" max="2559" width="9.140625" style="36"/>
    <col min="2560" max="2560" width="17" style="36" customWidth="1"/>
    <col min="2561" max="2561" width="49.28515625" style="36" customWidth="1"/>
    <col min="2562" max="2563" width="0" style="36" hidden="1" customWidth="1"/>
    <col min="2564" max="2564" width="22.140625" style="36" customWidth="1"/>
    <col min="2565" max="2565" width="10.140625" style="36" bestFit="1" customWidth="1"/>
    <col min="2566" max="2815" width="9.140625" style="36"/>
    <col min="2816" max="2816" width="17" style="36" customWidth="1"/>
    <col min="2817" max="2817" width="49.28515625" style="36" customWidth="1"/>
    <col min="2818" max="2819" width="0" style="36" hidden="1" customWidth="1"/>
    <col min="2820" max="2820" width="22.140625" style="36" customWidth="1"/>
    <col min="2821" max="2821" width="10.140625" style="36" bestFit="1" customWidth="1"/>
    <col min="2822" max="3071" width="9.140625" style="36"/>
    <col min="3072" max="3072" width="17" style="36" customWidth="1"/>
    <col min="3073" max="3073" width="49.28515625" style="36" customWidth="1"/>
    <col min="3074" max="3075" width="0" style="36" hidden="1" customWidth="1"/>
    <col min="3076" max="3076" width="22.140625" style="36" customWidth="1"/>
    <col min="3077" max="3077" width="10.140625" style="36" bestFit="1" customWidth="1"/>
    <col min="3078" max="3327" width="9.140625" style="36"/>
    <col min="3328" max="3328" width="17" style="36" customWidth="1"/>
    <col min="3329" max="3329" width="49.28515625" style="36" customWidth="1"/>
    <col min="3330" max="3331" width="0" style="36" hidden="1" customWidth="1"/>
    <col min="3332" max="3332" width="22.140625" style="36" customWidth="1"/>
    <col min="3333" max="3333" width="10.140625" style="36" bestFit="1" customWidth="1"/>
    <col min="3334" max="3583" width="9.140625" style="36"/>
    <col min="3584" max="3584" width="17" style="36" customWidth="1"/>
    <col min="3585" max="3585" width="49.28515625" style="36" customWidth="1"/>
    <col min="3586" max="3587" width="0" style="36" hidden="1" customWidth="1"/>
    <col min="3588" max="3588" width="22.140625" style="36" customWidth="1"/>
    <col min="3589" max="3589" width="10.140625" style="36" bestFit="1" customWidth="1"/>
    <col min="3590" max="3839" width="9.140625" style="36"/>
    <col min="3840" max="3840" width="17" style="36" customWidth="1"/>
    <col min="3841" max="3841" width="49.28515625" style="36" customWidth="1"/>
    <col min="3842" max="3843" width="0" style="36" hidden="1" customWidth="1"/>
    <col min="3844" max="3844" width="22.140625" style="36" customWidth="1"/>
    <col min="3845" max="3845" width="10.140625" style="36" bestFit="1" customWidth="1"/>
    <col min="3846" max="4095" width="9.140625" style="36"/>
    <col min="4096" max="4096" width="17" style="36" customWidth="1"/>
    <col min="4097" max="4097" width="49.28515625" style="36" customWidth="1"/>
    <col min="4098" max="4099" width="0" style="36" hidden="1" customWidth="1"/>
    <col min="4100" max="4100" width="22.140625" style="36" customWidth="1"/>
    <col min="4101" max="4101" width="10.140625" style="36" bestFit="1" customWidth="1"/>
    <col min="4102" max="4351" width="9.140625" style="36"/>
    <col min="4352" max="4352" width="17" style="36" customWidth="1"/>
    <col min="4353" max="4353" width="49.28515625" style="36" customWidth="1"/>
    <col min="4354" max="4355" width="0" style="36" hidden="1" customWidth="1"/>
    <col min="4356" max="4356" width="22.140625" style="36" customWidth="1"/>
    <col min="4357" max="4357" width="10.140625" style="36" bestFit="1" customWidth="1"/>
    <col min="4358" max="4607" width="9.140625" style="36"/>
    <col min="4608" max="4608" width="17" style="36" customWidth="1"/>
    <col min="4609" max="4609" width="49.28515625" style="36" customWidth="1"/>
    <col min="4610" max="4611" width="0" style="36" hidden="1" customWidth="1"/>
    <col min="4612" max="4612" width="22.140625" style="36" customWidth="1"/>
    <col min="4613" max="4613" width="10.140625" style="36" bestFit="1" customWidth="1"/>
    <col min="4614" max="4863" width="9.140625" style="36"/>
    <col min="4864" max="4864" width="17" style="36" customWidth="1"/>
    <col min="4865" max="4865" width="49.28515625" style="36" customWidth="1"/>
    <col min="4866" max="4867" width="0" style="36" hidden="1" customWidth="1"/>
    <col min="4868" max="4868" width="22.140625" style="36" customWidth="1"/>
    <col min="4869" max="4869" width="10.140625" style="36" bestFit="1" customWidth="1"/>
    <col min="4870" max="5119" width="9.140625" style="36"/>
    <col min="5120" max="5120" width="17" style="36" customWidth="1"/>
    <col min="5121" max="5121" width="49.28515625" style="36" customWidth="1"/>
    <col min="5122" max="5123" width="0" style="36" hidden="1" customWidth="1"/>
    <col min="5124" max="5124" width="22.140625" style="36" customWidth="1"/>
    <col min="5125" max="5125" width="10.140625" style="36" bestFit="1" customWidth="1"/>
    <col min="5126" max="5375" width="9.140625" style="36"/>
    <col min="5376" max="5376" width="17" style="36" customWidth="1"/>
    <col min="5377" max="5377" width="49.28515625" style="36" customWidth="1"/>
    <col min="5378" max="5379" width="0" style="36" hidden="1" customWidth="1"/>
    <col min="5380" max="5380" width="22.140625" style="36" customWidth="1"/>
    <col min="5381" max="5381" width="10.140625" style="36" bestFit="1" customWidth="1"/>
    <col min="5382" max="5631" width="9.140625" style="36"/>
    <col min="5632" max="5632" width="17" style="36" customWidth="1"/>
    <col min="5633" max="5633" width="49.28515625" style="36" customWidth="1"/>
    <col min="5634" max="5635" width="0" style="36" hidden="1" customWidth="1"/>
    <col min="5636" max="5636" width="22.140625" style="36" customWidth="1"/>
    <col min="5637" max="5637" width="10.140625" style="36" bestFit="1" customWidth="1"/>
    <col min="5638" max="5887" width="9.140625" style="36"/>
    <col min="5888" max="5888" width="17" style="36" customWidth="1"/>
    <col min="5889" max="5889" width="49.28515625" style="36" customWidth="1"/>
    <col min="5890" max="5891" width="0" style="36" hidden="1" customWidth="1"/>
    <col min="5892" max="5892" width="22.140625" style="36" customWidth="1"/>
    <col min="5893" max="5893" width="10.140625" style="36" bestFit="1" customWidth="1"/>
    <col min="5894" max="6143" width="9.140625" style="36"/>
    <col min="6144" max="6144" width="17" style="36" customWidth="1"/>
    <col min="6145" max="6145" width="49.28515625" style="36" customWidth="1"/>
    <col min="6146" max="6147" width="0" style="36" hidden="1" customWidth="1"/>
    <col min="6148" max="6148" width="22.140625" style="36" customWidth="1"/>
    <col min="6149" max="6149" width="10.140625" style="36" bestFit="1" customWidth="1"/>
    <col min="6150" max="6399" width="9.140625" style="36"/>
    <col min="6400" max="6400" width="17" style="36" customWidth="1"/>
    <col min="6401" max="6401" width="49.28515625" style="36" customWidth="1"/>
    <col min="6402" max="6403" width="0" style="36" hidden="1" customWidth="1"/>
    <col min="6404" max="6404" width="22.140625" style="36" customWidth="1"/>
    <col min="6405" max="6405" width="10.140625" style="36" bestFit="1" customWidth="1"/>
    <col min="6406" max="6655" width="9.140625" style="36"/>
    <col min="6656" max="6656" width="17" style="36" customWidth="1"/>
    <col min="6657" max="6657" width="49.28515625" style="36" customWidth="1"/>
    <col min="6658" max="6659" width="0" style="36" hidden="1" customWidth="1"/>
    <col min="6660" max="6660" width="22.140625" style="36" customWidth="1"/>
    <col min="6661" max="6661" width="10.140625" style="36" bestFit="1" customWidth="1"/>
    <col min="6662" max="6911" width="9.140625" style="36"/>
    <col min="6912" max="6912" width="17" style="36" customWidth="1"/>
    <col min="6913" max="6913" width="49.28515625" style="36" customWidth="1"/>
    <col min="6914" max="6915" width="0" style="36" hidden="1" customWidth="1"/>
    <col min="6916" max="6916" width="22.140625" style="36" customWidth="1"/>
    <col min="6917" max="6917" width="10.140625" style="36" bestFit="1" customWidth="1"/>
    <col min="6918" max="7167" width="9.140625" style="36"/>
    <col min="7168" max="7168" width="17" style="36" customWidth="1"/>
    <col min="7169" max="7169" width="49.28515625" style="36" customWidth="1"/>
    <col min="7170" max="7171" width="0" style="36" hidden="1" customWidth="1"/>
    <col min="7172" max="7172" width="22.140625" style="36" customWidth="1"/>
    <col min="7173" max="7173" width="10.140625" style="36" bestFit="1" customWidth="1"/>
    <col min="7174" max="7423" width="9.140625" style="36"/>
    <col min="7424" max="7424" width="17" style="36" customWidth="1"/>
    <col min="7425" max="7425" width="49.28515625" style="36" customWidth="1"/>
    <col min="7426" max="7427" width="0" style="36" hidden="1" customWidth="1"/>
    <col min="7428" max="7428" width="22.140625" style="36" customWidth="1"/>
    <col min="7429" max="7429" width="10.140625" style="36" bestFit="1" customWidth="1"/>
    <col min="7430" max="7679" width="9.140625" style="36"/>
    <col min="7680" max="7680" width="17" style="36" customWidth="1"/>
    <col min="7681" max="7681" width="49.28515625" style="36" customWidth="1"/>
    <col min="7682" max="7683" width="0" style="36" hidden="1" customWidth="1"/>
    <col min="7684" max="7684" width="22.140625" style="36" customWidth="1"/>
    <col min="7685" max="7685" width="10.140625" style="36" bestFit="1" customWidth="1"/>
    <col min="7686" max="7935" width="9.140625" style="36"/>
    <col min="7936" max="7936" width="17" style="36" customWidth="1"/>
    <col min="7937" max="7937" width="49.28515625" style="36" customWidth="1"/>
    <col min="7938" max="7939" width="0" style="36" hidden="1" customWidth="1"/>
    <col min="7940" max="7940" width="22.140625" style="36" customWidth="1"/>
    <col min="7941" max="7941" width="10.140625" style="36" bestFit="1" customWidth="1"/>
    <col min="7942" max="8191" width="9.140625" style="36"/>
    <col min="8192" max="8192" width="17" style="36" customWidth="1"/>
    <col min="8193" max="8193" width="49.28515625" style="36" customWidth="1"/>
    <col min="8194" max="8195" width="0" style="36" hidden="1" customWidth="1"/>
    <col min="8196" max="8196" width="22.140625" style="36" customWidth="1"/>
    <col min="8197" max="8197" width="10.140625" style="36" bestFit="1" customWidth="1"/>
    <col min="8198" max="8447" width="9.140625" style="36"/>
    <col min="8448" max="8448" width="17" style="36" customWidth="1"/>
    <col min="8449" max="8449" width="49.28515625" style="36" customWidth="1"/>
    <col min="8450" max="8451" width="0" style="36" hidden="1" customWidth="1"/>
    <col min="8452" max="8452" width="22.140625" style="36" customWidth="1"/>
    <col min="8453" max="8453" width="10.140625" style="36" bestFit="1" customWidth="1"/>
    <col min="8454" max="8703" width="9.140625" style="36"/>
    <col min="8704" max="8704" width="17" style="36" customWidth="1"/>
    <col min="8705" max="8705" width="49.28515625" style="36" customWidth="1"/>
    <col min="8706" max="8707" width="0" style="36" hidden="1" customWidth="1"/>
    <col min="8708" max="8708" width="22.140625" style="36" customWidth="1"/>
    <col min="8709" max="8709" width="10.140625" style="36" bestFit="1" customWidth="1"/>
    <col min="8710" max="8959" width="9.140625" style="36"/>
    <col min="8960" max="8960" width="17" style="36" customWidth="1"/>
    <col min="8961" max="8961" width="49.28515625" style="36" customWidth="1"/>
    <col min="8962" max="8963" width="0" style="36" hidden="1" customWidth="1"/>
    <col min="8964" max="8964" width="22.140625" style="36" customWidth="1"/>
    <col min="8965" max="8965" width="10.140625" style="36" bestFit="1" customWidth="1"/>
    <col min="8966" max="9215" width="9.140625" style="36"/>
    <col min="9216" max="9216" width="17" style="36" customWidth="1"/>
    <col min="9217" max="9217" width="49.28515625" style="36" customWidth="1"/>
    <col min="9218" max="9219" width="0" style="36" hidden="1" customWidth="1"/>
    <col min="9220" max="9220" width="22.140625" style="36" customWidth="1"/>
    <col min="9221" max="9221" width="10.140625" style="36" bestFit="1" customWidth="1"/>
    <col min="9222" max="9471" width="9.140625" style="36"/>
    <col min="9472" max="9472" width="17" style="36" customWidth="1"/>
    <col min="9473" max="9473" width="49.28515625" style="36" customWidth="1"/>
    <col min="9474" max="9475" width="0" style="36" hidden="1" customWidth="1"/>
    <col min="9476" max="9476" width="22.140625" style="36" customWidth="1"/>
    <col min="9477" max="9477" width="10.140625" style="36" bestFit="1" customWidth="1"/>
    <col min="9478" max="9727" width="9.140625" style="36"/>
    <col min="9728" max="9728" width="17" style="36" customWidth="1"/>
    <col min="9729" max="9729" width="49.28515625" style="36" customWidth="1"/>
    <col min="9730" max="9731" width="0" style="36" hidden="1" customWidth="1"/>
    <col min="9732" max="9732" width="22.140625" style="36" customWidth="1"/>
    <col min="9733" max="9733" width="10.140625" style="36" bestFit="1" customWidth="1"/>
    <col min="9734" max="9983" width="9.140625" style="36"/>
    <col min="9984" max="9984" width="17" style="36" customWidth="1"/>
    <col min="9985" max="9985" width="49.28515625" style="36" customWidth="1"/>
    <col min="9986" max="9987" width="0" style="36" hidden="1" customWidth="1"/>
    <col min="9988" max="9988" width="22.140625" style="36" customWidth="1"/>
    <col min="9989" max="9989" width="10.140625" style="36" bestFit="1" customWidth="1"/>
    <col min="9990" max="10239" width="9.140625" style="36"/>
    <col min="10240" max="10240" width="17" style="36" customWidth="1"/>
    <col min="10241" max="10241" width="49.28515625" style="36" customWidth="1"/>
    <col min="10242" max="10243" width="0" style="36" hidden="1" customWidth="1"/>
    <col min="10244" max="10244" width="22.140625" style="36" customWidth="1"/>
    <col min="10245" max="10245" width="10.140625" style="36" bestFit="1" customWidth="1"/>
    <col min="10246" max="10495" width="9.140625" style="36"/>
    <col min="10496" max="10496" width="17" style="36" customWidth="1"/>
    <col min="10497" max="10497" width="49.28515625" style="36" customWidth="1"/>
    <col min="10498" max="10499" width="0" style="36" hidden="1" customWidth="1"/>
    <col min="10500" max="10500" width="22.140625" style="36" customWidth="1"/>
    <col min="10501" max="10501" width="10.140625" style="36" bestFit="1" customWidth="1"/>
    <col min="10502" max="10751" width="9.140625" style="36"/>
    <col min="10752" max="10752" width="17" style="36" customWidth="1"/>
    <col min="10753" max="10753" width="49.28515625" style="36" customWidth="1"/>
    <col min="10754" max="10755" width="0" style="36" hidden="1" customWidth="1"/>
    <col min="10756" max="10756" width="22.140625" style="36" customWidth="1"/>
    <col min="10757" max="10757" width="10.140625" style="36" bestFit="1" customWidth="1"/>
    <col min="10758" max="11007" width="9.140625" style="36"/>
    <col min="11008" max="11008" width="17" style="36" customWidth="1"/>
    <col min="11009" max="11009" width="49.28515625" style="36" customWidth="1"/>
    <col min="11010" max="11011" width="0" style="36" hidden="1" customWidth="1"/>
    <col min="11012" max="11012" width="22.140625" style="36" customWidth="1"/>
    <col min="11013" max="11013" width="10.140625" style="36" bestFit="1" customWidth="1"/>
    <col min="11014" max="11263" width="9.140625" style="36"/>
    <col min="11264" max="11264" width="17" style="36" customWidth="1"/>
    <col min="11265" max="11265" width="49.28515625" style="36" customWidth="1"/>
    <col min="11266" max="11267" width="0" style="36" hidden="1" customWidth="1"/>
    <col min="11268" max="11268" width="22.140625" style="36" customWidth="1"/>
    <col min="11269" max="11269" width="10.140625" style="36" bestFit="1" customWidth="1"/>
    <col min="11270" max="11519" width="9.140625" style="36"/>
    <col min="11520" max="11520" width="17" style="36" customWidth="1"/>
    <col min="11521" max="11521" width="49.28515625" style="36" customWidth="1"/>
    <col min="11522" max="11523" width="0" style="36" hidden="1" customWidth="1"/>
    <col min="11524" max="11524" width="22.140625" style="36" customWidth="1"/>
    <col min="11525" max="11525" width="10.140625" style="36" bestFit="1" customWidth="1"/>
    <col min="11526" max="11775" width="9.140625" style="36"/>
    <col min="11776" max="11776" width="17" style="36" customWidth="1"/>
    <col min="11777" max="11777" width="49.28515625" style="36" customWidth="1"/>
    <col min="11778" max="11779" width="0" style="36" hidden="1" customWidth="1"/>
    <col min="11780" max="11780" width="22.140625" style="36" customWidth="1"/>
    <col min="11781" max="11781" width="10.140625" style="36" bestFit="1" customWidth="1"/>
    <col min="11782" max="12031" width="9.140625" style="36"/>
    <col min="12032" max="12032" width="17" style="36" customWidth="1"/>
    <col min="12033" max="12033" width="49.28515625" style="36" customWidth="1"/>
    <col min="12034" max="12035" width="0" style="36" hidden="1" customWidth="1"/>
    <col min="12036" max="12036" width="22.140625" style="36" customWidth="1"/>
    <col min="12037" max="12037" width="10.140625" style="36" bestFit="1" customWidth="1"/>
    <col min="12038" max="12287" width="9.140625" style="36"/>
    <col min="12288" max="12288" width="17" style="36" customWidth="1"/>
    <col min="12289" max="12289" width="49.28515625" style="36" customWidth="1"/>
    <col min="12290" max="12291" width="0" style="36" hidden="1" customWidth="1"/>
    <col min="12292" max="12292" width="22.140625" style="36" customWidth="1"/>
    <col min="12293" max="12293" width="10.140625" style="36" bestFit="1" customWidth="1"/>
    <col min="12294" max="12543" width="9.140625" style="36"/>
    <col min="12544" max="12544" width="17" style="36" customWidth="1"/>
    <col min="12545" max="12545" width="49.28515625" style="36" customWidth="1"/>
    <col min="12546" max="12547" width="0" style="36" hidden="1" customWidth="1"/>
    <col min="12548" max="12548" width="22.140625" style="36" customWidth="1"/>
    <col min="12549" max="12549" width="10.140625" style="36" bestFit="1" customWidth="1"/>
    <col min="12550" max="12799" width="9.140625" style="36"/>
    <col min="12800" max="12800" width="17" style="36" customWidth="1"/>
    <col min="12801" max="12801" width="49.28515625" style="36" customWidth="1"/>
    <col min="12802" max="12803" width="0" style="36" hidden="1" customWidth="1"/>
    <col min="12804" max="12804" width="22.140625" style="36" customWidth="1"/>
    <col min="12805" max="12805" width="10.140625" style="36" bestFit="1" customWidth="1"/>
    <col min="12806" max="13055" width="9.140625" style="36"/>
    <col min="13056" max="13056" width="17" style="36" customWidth="1"/>
    <col min="13057" max="13057" width="49.28515625" style="36" customWidth="1"/>
    <col min="13058" max="13059" width="0" style="36" hidden="1" customWidth="1"/>
    <col min="13060" max="13060" width="22.140625" style="36" customWidth="1"/>
    <col min="13061" max="13061" width="10.140625" style="36" bestFit="1" customWidth="1"/>
    <col min="13062" max="13311" width="9.140625" style="36"/>
    <col min="13312" max="13312" width="17" style="36" customWidth="1"/>
    <col min="13313" max="13313" width="49.28515625" style="36" customWidth="1"/>
    <col min="13314" max="13315" width="0" style="36" hidden="1" customWidth="1"/>
    <col min="13316" max="13316" width="22.140625" style="36" customWidth="1"/>
    <col min="13317" max="13317" width="10.140625" style="36" bestFit="1" customWidth="1"/>
    <col min="13318" max="13567" width="9.140625" style="36"/>
    <col min="13568" max="13568" width="17" style="36" customWidth="1"/>
    <col min="13569" max="13569" width="49.28515625" style="36" customWidth="1"/>
    <col min="13570" max="13571" width="0" style="36" hidden="1" customWidth="1"/>
    <col min="13572" max="13572" width="22.140625" style="36" customWidth="1"/>
    <col min="13573" max="13573" width="10.140625" style="36" bestFit="1" customWidth="1"/>
    <col min="13574" max="13823" width="9.140625" style="36"/>
    <col min="13824" max="13824" width="17" style="36" customWidth="1"/>
    <col min="13825" max="13825" width="49.28515625" style="36" customWidth="1"/>
    <col min="13826" max="13827" width="0" style="36" hidden="1" customWidth="1"/>
    <col min="13828" max="13828" width="22.140625" style="36" customWidth="1"/>
    <col min="13829" max="13829" width="10.140625" style="36" bestFit="1" customWidth="1"/>
    <col min="13830" max="14079" width="9.140625" style="36"/>
    <col min="14080" max="14080" width="17" style="36" customWidth="1"/>
    <col min="14081" max="14081" width="49.28515625" style="36" customWidth="1"/>
    <col min="14082" max="14083" width="0" style="36" hidden="1" customWidth="1"/>
    <col min="14084" max="14084" width="22.140625" style="36" customWidth="1"/>
    <col min="14085" max="14085" width="10.140625" style="36" bestFit="1" customWidth="1"/>
    <col min="14086" max="14335" width="9.140625" style="36"/>
    <col min="14336" max="14336" width="17" style="36" customWidth="1"/>
    <col min="14337" max="14337" width="49.28515625" style="36" customWidth="1"/>
    <col min="14338" max="14339" width="0" style="36" hidden="1" customWidth="1"/>
    <col min="14340" max="14340" width="22.140625" style="36" customWidth="1"/>
    <col min="14341" max="14341" width="10.140625" style="36" bestFit="1" customWidth="1"/>
    <col min="14342" max="14591" width="9.140625" style="36"/>
    <col min="14592" max="14592" width="17" style="36" customWidth="1"/>
    <col min="14593" max="14593" width="49.28515625" style="36" customWidth="1"/>
    <col min="14594" max="14595" width="0" style="36" hidden="1" customWidth="1"/>
    <col min="14596" max="14596" width="22.140625" style="36" customWidth="1"/>
    <col min="14597" max="14597" width="10.140625" style="36" bestFit="1" customWidth="1"/>
    <col min="14598" max="14847" width="9.140625" style="36"/>
    <col min="14848" max="14848" width="17" style="36" customWidth="1"/>
    <col min="14849" max="14849" width="49.28515625" style="36" customWidth="1"/>
    <col min="14850" max="14851" width="0" style="36" hidden="1" customWidth="1"/>
    <col min="14852" max="14852" width="22.140625" style="36" customWidth="1"/>
    <col min="14853" max="14853" width="10.140625" style="36" bestFit="1" customWidth="1"/>
    <col min="14854" max="15103" width="9.140625" style="36"/>
    <col min="15104" max="15104" width="17" style="36" customWidth="1"/>
    <col min="15105" max="15105" width="49.28515625" style="36" customWidth="1"/>
    <col min="15106" max="15107" width="0" style="36" hidden="1" customWidth="1"/>
    <col min="15108" max="15108" width="22.140625" style="36" customWidth="1"/>
    <col min="15109" max="15109" width="10.140625" style="36" bestFit="1" customWidth="1"/>
    <col min="15110" max="15359" width="9.140625" style="36"/>
    <col min="15360" max="15360" width="17" style="36" customWidth="1"/>
    <col min="15361" max="15361" width="49.28515625" style="36" customWidth="1"/>
    <col min="15362" max="15363" width="0" style="36" hidden="1" customWidth="1"/>
    <col min="15364" max="15364" width="22.140625" style="36" customWidth="1"/>
    <col min="15365" max="15365" width="10.140625" style="36" bestFit="1" customWidth="1"/>
    <col min="15366" max="15615" width="9.140625" style="36"/>
    <col min="15616" max="15616" width="17" style="36" customWidth="1"/>
    <col min="15617" max="15617" width="49.28515625" style="36" customWidth="1"/>
    <col min="15618" max="15619" width="0" style="36" hidden="1" customWidth="1"/>
    <col min="15620" max="15620" width="22.140625" style="36" customWidth="1"/>
    <col min="15621" max="15621" width="10.140625" style="36" bestFit="1" customWidth="1"/>
    <col min="15622" max="15871" width="9.140625" style="36"/>
    <col min="15872" max="15872" width="17" style="36" customWidth="1"/>
    <col min="15873" max="15873" width="49.28515625" style="36" customWidth="1"/>
    <col min="15874" max="15875" width="0" style="36" hidden="1" customWidth="1"/>
    <col min="15876" max="15876" width="22.140625" style="36" customWidth="1"/>
    <col min="15877" max="15877" width="10.140625" style="36" bestFit="1" customWidth="1"/>
    <col min="15878" max="16127" width="9.140625" style="36"/>
    <col min="16128" max="16128" width="17" style="36" customWidth="1"/>
    <col min="16129" max="16129" width="49.28515625" style="36" customWidth="1"/>
    <col min="16130" max="16131" width="0" style="36" hidden="1" customWidth="1"/>
    <col min="16132" max="16132" width="22.140625" style="36" customWidth="1"/>
    <col min="16133" max="16133" width="10.140625" style="36" bestFit="1" customWidth="1"/>
    <col min="16134" max="16384" width="9.140625" style="36"/>
  </cols>
  <sheetData>
    <row r="1" spans="1:6" ht="39.75" x14ac:dyDescent="0.3">
      <c r="E1" s="111" t="s">
        <v>84</v>
      </c>
    </row>
    <row r="2" spans="1:6" x14ac:dyDescent="0.3">
      <c r="E2" s="112" t="s">
        <v>83</v>
      </c>
    </row>
    <row r="4" spans="1:6" ht="18.75" customHeight="1" x14ac:dyDescent="0.3">
      <c r="B4" s="37" t="s">
        <v>59</v>
      </c>
      <c r="C4" s="38"/>
      <c r="D4" s="38"/>
      <c r="E4" s="39"/>
    </row>
    <row r="5" spans="1:6" x14ac:dyDescent="0.3">
      <c r="A5" s="115" t="s">
        <v>34</v>
      </c>
      <c r="B5" s="115"/>
      <c r="C5" s="115"/>
      <c r="D5" s="115"/>
      <c r="E5" s="115"/>
    </row>
    <row r="6" spans="1:6" ht="15" customHeight="1" x14ac:dyDescent="0.3">
      <c r="A6" s="115" t="s">
        <v>70</v>
      </c>
      <c r="B6" s="115"/>
      <c r="C6" s="115"/>
      <c r="D6" s="115"/>
      <c r="E6" s="115"/>
    </row>
    <row r="7" spans="1:6" ht="15" customHeight="1" x14ac:dyDescent="0.3">
      <c r="A7" s="40"/>
      <c r="B7" s="40"/>
      <c r="C7" s="41"/>
      <c r="D7" s="42">
        <v>0.70280399999999998</v>
      </c>
      <c r="E7" s="42"/>
    </row>
    <row r="8" spans="1:6" s="48" customFormat="1" ht="45.75" hidden="1" customHeight="1" x14ac:dyDescent="0.25">
      <c r="A8" s="43" t="s">
        <v>35</v>
      </c>
      <c r="B8" s="44" t="s">
        <v>36</v>
      </c>
      <c r="C8" s="45" t="s">
        <v>37</v>
      </c>
      <c r="D8" s="46" t="s">
        <v>38</v>
      </c>
      <c r="E8" s="47" t="s">
        <v>38</v>
      </c>
      <c r="F8" s="104"/>
    </row>
    <row r="9" spans="1:6" s="48" customFormat="1" ht="15.75" hidden="1" x14ac:dyDescent="0.25">
      <c r="A9" s="49"/>
      <c r="B9" s="50" t="s">
        <v>39</v>
      </c>
      <c r="C9" s="51" t="e">
        <f>#REF!</f>
        <v>#REF!</v>
      </c>
      <c r="D9" s="52" t="e">
        <f t="shared" ref="D9:E11" si="0">C9/$D$7</f>
        <v>#REF!</v>
      </c>
      <c r="E9" s="53" t="e">
        <f t="shared" si="0"/>
        <v>#REF!</v>
      </c>
      <c r="F9" s="104"/>
    </row>
    <row r="10" spans="1:6" s="48" customFormat="1" ht="15.75" hidden="1" x14ac:dyDescent="0.25">
      <c r="A10" s="49"/>
      <c r="B10" s="54" t="s">
        <v>40</v>
      </c>
      <c r="C10" s="51" t="e">
        <f>#REF!</f>
        <v>#REF!</v>
      </c>
      <c r="D10" s="52" t="e">
        <f t="shared" si="0"/>
        <v>#REF!</v>
      </c>
      <c r="E10" s="53" t="e">
        <f t="shared" si="0"/>
        <v>#REF!</v>
      </c>
      <c r="F10" s="104"/>
    </row>
    <row r="11" spans="1:6" s="48" customFormat="1" ht="16.5" hidden="1" thickBot="1" x14ac:dyDescent="0.3">
      <c r="A11" s="55"/>
      <c r="B11" s="56" t="s">
        <v>41</v>
      </c>
      <c r="C11" s="57">
        <v>76498.720000000001</v>
      </c>
      <c r="D11" s="58">
        <f t="shared" si="0"/>
        <v>108847.87223749439</v>
      </c>
      <c r="E11" s="59">
        <f t="shared" si="0"/>
        <v>154876.56905409531</v>
      </c>
      <c r="F11" s="104"/>
    </row>
    <row r="12" spans="1:6" s="48" customFormat="1" ht="16.5" hidden="1" thickBot="1" x14ac:dyDescent="0.3">
      <c r="A12" s="60"/>
      <c r="B12" s="61" t="s">
        <v>42</v>
      </c>
      <c r="C12" s="62" t="e">
        <f>SUM(C9:C11)</f>
        <v>#REF!</v>
      </c>
      <c r="D12" s="63">
        <f>D11</f>
        <v>108847.87223749439</v>
      </c>
      <c r="E12" s="64">
        <f>E11</f>
        <v>154876.56905409531</v>
      </c>
      <c r="F12" s="104"/>
    </row>
    <row r="13" spans="1:6" s="48" customFormat="1" ht="15.75" x14ac:dyDescent="0.25">
      <c r="A13" s="65"/>
      <c r="B13" s="66"/>
      <c r="C13" s="67"/>
      <c r="D13" s="67"/>
      <c r="E13" s="68"/>
      <c r="F13" s="104"/>
    </row>
    <row r="14" spans="1:6" s="48" customFormat="1" ht="121.5" customHeight="1" x14ac:dyDescent="0.25">
      <c r="A14" s="69" t="s">
        <v>43</v>
      </c>
      <c r="B14" s="70" t="s">
        <v>36</v>
      </c>
      <c r="C14" s="71" t="s">
        <v>37</v>
      </c>
      <c r="D14" s="71" t="s">
        <v>44</v>
      </c>
      <c r="E14" s="70" t="s">
        <v>71</v>
      </c>
      <c r="F14" s="104"/>
    </row>
    <row r="15" spans="1:6" s="48" customFormat="1" ht="23.25" customHeight="1" x14ac:dyDescent="0.25">
      <c r="A15" s="72"/>
      <c r="B15" s="73" t="s">
        <v>45</v>
      </c>
      <c r="C15" s="74"/>
      <c r="D15" s="74"/>
      <c r="E15" s="73"/>
      <c r="F15" s="104"/>
    </row>
    <row r="16" spans="1:6" s="48" customFormat="1" ht="15.75" x14ac:dyDescent="0.25">
      <c r="A16" s="75">
        <v>2200</v>
      </c>
      <c r="B16" s="81" t="s">
        <v>48</v>
      </c>
      <c r="C16" s="77" t="e">
        <f>SUM(#REF!)</f>
        <v>#REF!</v>
      </c>
      <c r="D16" s="78" t="e">
        <f t="shared" ref="D16" si="1">C16/$D$7</f>
        <v>#REF!</v>
      </c>
      <c r="E16" s="79">
        <f>E17</f>
        <v>5559</v>
      </c>
      <c r="F16" s="104"/>
    </row>
    <row r="17" spans="1:6" s="48" customFormat="1" ht="15.75" x14ac:dyDescent="0.25">
      <c r="A17" s="82">
        <v>2279</v>
      </c>
      <c r="B17" s="82" t="s">
        <v>61</v>
      </c>
      <c r="C17" s="80"/>
      <c r="D17" s="83"/>
      <c r="E17" s="84">
        <v>5559</v>
      </c>
      <c r="F17" s="104"/>
    </row>
    <row r="18" spans="1:6" s="48" customFormat="1" ht="28.5" customHeight="1" x14ac:dyDescent="0.25">
      <c r="A18" s="86"/>
      <c r="B18" s="87" t="s">
        <v>55</v>
      </c>
      <c r="C18" s="88" t="e">
        <f>#REF!+#REF!+#REF!+#REF!+#REF!+C16+#REF!+#REF!</f>
        <v>#REF!</v>
      </c>
      <c r="D18" s="89" t="e">
        <f>#REF!+#REF!+#REF!+#REF!+#REF!+D16+#REF!+#REF!</f>
        <v>#REF!</v>
      </c>
      <c r="E18" s="90">
        <f>E16</f>
        <v>5559</v>
      </c>
      <c r="F18" s="104"/>
    </row>
    <row r="19" spans="1:6" s="48" customFormat="1" ht="23.25" customHeight="1" x14ac:dyDescent="0.25">
      <c r="A19" s="72"/>
      <c r="B19" s="73" t="s">
        <v>56</v>
      </c>
      <c r="C19" s="74"/>
      <c r="D19" s="74"/>
      <c r="E19" s="73"/>
      <c r="F19" s="104"/>
    </row>
    <row r="20" spans="1:6" s="48" customFormat="1" ht="23.25" customHeight="1" x14ac:dyDescent="0.25">
      <c r="A20" s="75">
        <v>1100</v>
      </c>
      <c r="B20" s="76" t="s">
        <v>46</v>
      </c>
      <c r="C20" s="74"/>
      <c r="D20" s="74"/>
      <c r="E20" s="96">
        <f>2975*12*0.1</f>
        <v>3570</v>
      </c>
      <c r="F20" s="104"/>
    </row>
    <row r="21" spans="1:6" s="48" customFormat="1" ht="23.25" customHeight="1" x14ac:dyDescent="0.25">
      <c r="A21" s="75">
        <v>1200</v>
      </c>
      <c r="B21" s="76" t="s">
        <v>47</v>
      </c>
      <c r="C21" s="74"/>
      <c r="D21" s="74"/>
      <c r="E21" s="96">
        <f>ROUND(E20*0.2409,0)</f>
        <v>860</v>
      </c>
      <c r="F21" s="104"/>
    </row>
    <row r="22" spans="1:6" s="48" customFormat="1" ht="15.75" x14ac:dyDescent="0.25">
      <c r="A22" s="75">
        <v>2200</v>
      </c>
      <c r="B22" s="81" t="s">
        <v>48</v>
      </c>
      <c r="C22" s="77" t="e">
        <f>SUM(C23:C26)</f>
        <v>#REF!</v>
      </c>
      <c r="D22" s="78" t="e">
        <f>C22/$D$7</f>
        <v>#REF!</v>
      </c>
      <c r="E22" s="79">
        <f>E23+E24+E25+E26+E27</f>
        <v>244.86</v>
      </c>
      <c r="F22" s="104"/>
    </row>
    <row r="23" spans="1:6" s="48" customFormat="1" ht="15.75" x14ac:dyDescent="0.25">
      <c r="A23" s="82">
        <v>2210</v>
      </c>
      <c r="B23" s="82" t="s">
        <v>49</v>
      </c>
      <c r="C23" s="80">
        <f>'[1]0960_2013'!D67</f>
        <v>3288.9900000000002</v>
      </c>
      <c r="D23" s="83">
        <f>C23/$D$7</f>
        <v>4679.8111564532928</v>
      </c>
      <c r="E23" s="84">
        <f>1845*0.01</f>
        <v>18.45</v>
      </c>
      <c r="F23" s="104"/>
    </row>
    <row r="24" spans="1:6" s="48" customFormat="1" ht="30.75" customHeight="1" x14ac:dyDescent="0.25">
      <c r="A24" s="82">
        <v>2220</v>
      </c>
      <c r="B24" s="85" t="s">
        <v>62</v>
      </c>
      <c r="C24" s="80" t="e">
        <f>'[1]0960_2013'!D72</f>
        <v>#REF!</v>
      </c>
      <c r="D24" s="83" t="e">
        <f>C24/$D$7</f>
        <v>#REF!</v>
      </c>
      <c r="E24" s="84">
        <f>20558*0.01</f>
        <v>205.58</v>
      </c>
      <c r="F24" s="104"/>
    </row>
    <row r="25" spans="1:6" s="48" customFormat="1" ht="32.25" customHeight="1" x14ac:dyDescent="0.25">
      <c r="A25" s="82">
        <v>2230</v>
      </c>
      <c r="B25" s="85" t="s">
        <v>50</v>
      </c>
      <c r="C25" s="80" t="e">
        <f>'[1]0960_2013'!D82</f>
        <v>#REF!</v>
      </c>
      <c r="D25" s="83" t="e">
        <f>C25/$D$7</f>
        <v>#REF!</v>
      </c>
      <c r="E25" s="84">
        <f>2083*0.01</f>
        <v>20.830000000000002</v>
      </c>
      <c r="F25" s="104"/>
    </row>
    <row r="26" spans="1:6" s="48" customFormat="1" ht="15.75" x14ac:dyDescent="0.25">
      <c r="A26" s="82">
        <v>2240</v>
      </c>
      <c r="B26" s="82" t="s">
        <v>51</v>
      </c>
      <c r="C26" s="80" t="e">
        <f>'[1]0960_2013'!D92</f>
        <v>#REF!</v>
      </c>
      <c r="D26" s="83" t="e">
        <f>C26/$D$7</f>
        <v>#REF!</v>
      </c>
      <c r="E26" s="84">
        <v>0</v>
      </c>
      <c r="F26" s="104"/>
    </row>
    <row r="27" spans="1:6" s="48" customFormat="1" ht="15.75" x14ac:dyDescent="0.25">
      <c r="A27" s="82">
        <v>2270</v>
      </c>
      <c r="B27" s="82" t="s">
        <v>52</v>
      </c>
      <c r="C27" s="80"/>
      <c r="D27" s="83"/>
      <c r="E27" s="84">
        <v>0</v>
      </c>
      <c r="F27" s="104"/>
    </row>
    <row r="28" spans="1:6" s="48" customFormat="1" ht="15.75" x14ac:dyDescent="0.25">
      <c r="A28" s="75">
        <v>2300</v>
      </c>
      <c r="B28" s="81" t="s">
        <v>53</v>
      </c>
      <c r="C28" s="77" t="e">
        <f>SUM(C29:C35)</f>
        <v>#REF!</v>
      </c>
      <c r="D28" s="78" t="e">
        <f>C28/$D$7</f>
        <v>#REF!</v>
      </c>
      <c r="E28" s="79">
        <f>E29</f>
        <v>296.51</v>
      </c>
      <c r="F28" s="104"/>
    </row>
    <row r="29" spans="1:6" s="48" customFormat="1" ht="15.75" x14ac:dyDescent="0.25">
      <c r="A29" s="82">
        <v>2320</v>
      </c>
      <c r="B29" s="82" t="s">
        <v>54</v>
      </c>
      <c r="C29" s="80" t="e">
        <f>'[1]0960_2013'!D137</f>
        <v>#REF!</v>
      </c>
      <c r="D29" s="83" t="e">
        <f>C29/$D$7</f>
        <v>#REF!</v>
      </c>
      <c r="E29" s="84">
        <f>29651*0.01</f>
        <v>296.51</v>
      </c>
      <c r="F29" s="104"/>
    </row>
    <row r="30" spans="1:6" s="48" customFormat="1" ht="28.5" customHeight="1" x14ac:dyDescent="0.25">
      <c r="A30" s="91"/>
      <c r="B30" s="87" t="s">
        <v>57</v>
      </c>
      <c r="C30" s="92"/>
      <c r="D30" s="89">
        <v>0</v>
      </c>
      <c r="E30" s="90">
        <f>E20+E21+E22+E28</f>
        <v>4971.37</v>
      </c>
      <c r="F30" s="104"/>
    </row>
    <row r="31" spans="1:6" s="48" customFormat="1" ht="28.5" customHeight="1" x14ac:dyDescent="0.25">
      <c r="A31" s="91"/>
      <c r="B31" s="86" t="s">
        <v>58</v>
      </c>
      <c r="C31" s="92"/>
      <c r="D31" s="89" t="e">
        <f>D18</f>
        <v>#REF!</v>
      </c>
      <c r="E31" s="90">
        <f>E30+E18</f>
        <v>10530.369999999999</v>
      </c>
      <c r="F31" s="104"/>
    </row>
    <row r="32" spans="1:6" s="48" customFormat="1" ht="28.5" customHeight="1" x14ac:dyDescent="0.25">
      <c r="A32" s="91"/>
      <c r="B32" s="86" t="s">
        <v>73</v>
      </c>
      <c r="C32" s="92"/>
      <c r="D32" s="89" t="e">
        <f>D31/D35</f>
        <v>#REF!</v>
      </c>
      <c r="E32" s="90">
        <f>E31/E35</f>
        <v>87.753083333333322</v>
      </c>
      <c r="F32" s="104"/>
    </row>
    <row r="33" spans="1:6" s="102" customFormat="1" ht="14.25" customHeight="1" x14ac:dyDescent="0.25">
      <c r="A33" s="97"/>
      <c r="B33" s="98"/>
      <c r="C33" s="99"/>
      <c r="D33" s="100"/>
      <c r="E33" s="101"/>
      <c r="F33" s="105"/>
    </row>
    <row r="34" spans="1:6" s="102" customFormat="1" ht="14.25" customHeight="1" x14ac:dyDescent="0.25">
      <c r="A34" s="97"/>
      <c r="B34" s="98"/>
      <c r="C34" s="99"/>
      <c r="D34" s="100"/>
      <c r="E34" s="101"/>
      <c r="F34" s="105"/>
    </row>
    <row r="35" spans="1:6" s="48" customFormat="1" ht="28.5" customHeight="1" x14ac:dyDescent="0.25">
      <c r="A35" s="120" t="s">
        <v>72</v>
      </c>
      <c r="B35" s="121"/>
      <c r="C35" s="78">
        <v>574</v>
      </c>
      <c r="D35" s="93">
        <v>574</v>
      </c>
      <c r="E35" s="94">
        <v>120</v>
      </c>
      <c r="F35" s="104"/>
    </row>
    <row r="36" spans="1:6" s="48" customFormat="1" ht="28.5" customHeight="1" x14ac:dyDescent="0.25">
      <c r="A36" s="107"/>
      <c r="B36" s="107"/>
      <c r="C36" s="108"/>
      <c r="D36" s="109"/>
      <c r="E36" s="110"/>
      <c r="F36" s="104"/>
    </row>
    <row r="37" spans="1:6" s="48" customFormat="1" ht="28.5" customHeight="1" x14ac:dyDescent="0.25">
      <c r="A37" s="118" t="s">
        <v>74</v>
      </c>
      <c r="B37" s="119"/>
      <c r="C37" s="92"/>
      <c r="D37" s="89">
        <f>D35/D38</f>
        <v>1</v>
      </c>
      <c r="E37" s="90" t="s">
        <v>80</v>
      </c>
      <c r="F37" s="104"/>
    </row>
    <row r="38" spans="1:6" s="48" customFormat="1" ht="28.5" customHeight="1" x14ac:dyDescent="0.25">
      <c r="A38" s="116" t="s">
        <v>75</v>
      </c>
      <c r="B38" s="117"/>
      <c r="C38" s="78">
        <v>574</v>
      </c>
      <c r="D38" s="78">
        <v>574</v>
      </c>
      <c r="E38" s="79">
        <f>66*10</f>
        <v>660</v>
      </c>
      <c r="F38" s="104"/>
    </row>
    <row r="39" spans="1:6" s="48" customFormat="1" ht="28.5" customHeight="1" x14ac:dyDescent="0.25">
      <c r="A39" s="116" t="s">
        <v>76</v>
      </c>
      <c r="B39" s="117"/>
      <c r="C39" s="78">
        <v>574</v>
      </c>
      <c r="D39" s="78">
        <v>574</v>
      </c>
      <c r="E39" s="79">
        <f>10*20</f>
        <v>200</v>
      </c>
      <c r="F39" s="104"/>
    </row>
    <row r="40" spans="1:6" s="48" customFormat="1" ht="28.5" customHeight="1" x14ac:dyDescent="0.25">
      <c r="A40" s="116" t="s">
        <v>77</v>
      </c>
      <c r="B40" s="117"/>
      <c r="C40" s="78">
        <v>574</v>
      </c>
      <c r="D40" s="78">
        <v>574</v>
      </c>
      <c r="E40" s="79">
        <f>44*30</f>
        <v>1320</v>
      </c>
      <c r="F40" s="104"/>
    </row>
    <row r="41" spans="1:6" s="48" customFormat="1" ht="28.5" customHeight="1" x14ac:dyDescent="0.25">
      <c r="A41" s="116" t="s">
        <v>78</v>
      </c>
      <c r="B41" s="117"/>
      <c r="C41" s="78">
        <v>574</v>
      </c>
      <c r="D41" s="78">
        <v>574</v>
      </c>
      <c r="E41" s="79">
        <f>(10+20+30)*1.5*3</f>
        <v>270</v>
      </c>
      <c r="F41" s="104"/>
    </row>
    <row r="42" spans="1:6" s="48" customFormat="1" ht="28.5" customHeight="1" x14ac:dyDescent="0.25">
      <c r="A42" s="116" t="s">
        <v>79</v>
      </c>
      <c r="B42" s="117"/>
      <c r="C42" s="78">
        <v>574</v>
      </c>
      <c r="D42" s="78">
        <v>574</v>
      </c>
      <c r="E42" s="79">
        <f>(10+20+30)*3</f>
        <v>180</v>
      </c>
      <c r="F42" s="104"/>
    </row>
    <row r="43" spans="1:6" s="48" customFormat="1" ht="28.5" customHeight="1" x14ac:dyDescent="0.25">
      <c r="A43" s="113" t="s">
        <v>67</v>
      </c>
      <c r="B43" s="114"/>
      <c r="C43" s="93">
        <v>574</v>
      </c>
      <c r="D43" s="93">
        <v>574</v>
      </c>
      <c r="E43" s="94">
        <f>SUM(E38:E42)</f>
        <v>2630</v>
      </c>
      <c r="F43" s="106">
        <f>E43/E31</f>
        <v>0.2497538073211103</v>
      </c>
    </row>
    <row r="44" spans="1:6" s="48" customFormat="1" ht="28.5" customHeight="1" x14ac:dyDescent="0.25">
      <c r="A44" s="113" t="s">
        <v>68</v>
      </c>
      <c r="B44" s="114"/>
      <c r="C44" s="93">
        <v>574</v>
      </c>
      <c r="D44" s="93">
        <v>574</v>
      </c>
      <c r="E44" s="94">
        <f>E31-E43</f>
        <v>7900.369999999999</v>
      </c>
      <c r="F44" s="106">
        <f>E44/E31</f>
        <v>0.7502461926788897</v>
      </c>
    </row>
  </sheetData>
  <mergeCells count="11">
    <mergeCell ref="A40:B40"/>
    <mergeCell ref="A41:B41"/>
    <mergeCell ref="A43:B43"/>
    <mergeCell ref="A44:B44"/>
    <mergeCell ref="A42:B42"/>
    <mergeCell ref="A39:B39"/>
    <mergeCell ref="A5:E5"/>
    <mergeCell ref="A6:E6"/>
    <mergeCell ref="A35:B35"/>
    <mergeCell ref="A37:B37"/>
    <mergeCell ref="A38:B38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workbookViewId="0">
      <selection activeCell="B12" sqref="B12"/>
    </sheetView>
  </sheetViews>
  <sheetFormatPr defaultColWidth="8.85546875" defaultRowHeight="15.75" x14ac:dyDescent="0.25"/>
  <cols>
    <col min="1" max="1" width="26.28515625" style="15" customWidth="1"/>
    <col min="2" max="2" width="10.140625" style="15" customWidth="1"/>
    <col min="3" max="16384" width="8.85546875" style="15"/>
  </cols>
  <sheetData>
    <row r="1" spans="1:2" ht="18.75" x14ac:dyDescent="0.3">
      <c r="A1" s="23" t="s">
        <v>3</v>
      </c>
      <c r="B1" s="23" t="s">
        <v>0</v>
      </c>
    </row>
    <row r="2" spans="1:2" ht="31.5" x14ac:dyDescent="0.25">
      <c r="A2" s="16" t="s">
        <v>29</v>
      </c>
      <c r="B2" s="24">
        <f>'Komandu sporta sac'!K5+'Individuālās sac'!F5</f>
        <v>4000</v>
      </c>
    </row>
    <row r="3" spans="1:2" x14ac:dyDescent="0.25">
      <c r="A3" s="17" t="s">
        <v>24</v>
      </c>
      <c r="B3" s="25">
        <f>'Individuālās sac'!F6</f>
        <v>200</v>
      </c>
    </row>
    <row r="4" spans="1:2" x14ac:dyDescent="0.25">
      <c r="A4" s="17" t="s">
        <v>25</v>
      </c>
      <c r="B4" s="25">
        <f>'Komandu sporta sac'!K10+'Individuālās sac'!F7</f>
        <v>340</v>
      </c>
    </row>
    <row r="5" spans="1:2" x14ac:dyDescent="0.25">
      <c r="A5" s="17" t="s">
        <v>26</v>
      </c>
      <c r="B5" s="25">
        <f>'Komandu sporta sac'!K11+'Individuālās sac'!F8</f>
        <v>939</v>
      </c>
    </row>
    <row r="6" spans="1:2" x14ac:dyDescent="0.25">
      <c r="A6" s="17" t="s">
        <v>15</v>
      </c>
      <c r="B6" s="25">
        <f>'Komandu sporta sac'!K6+'Individuālās sac'!F9</f>
        <v>1700</v>
      </c>
    </row>
    <row r="7" spans="1:2" x14ac:dyDescent="0.25">
      <c r="A7" s="17" t="s">
        <v>16</v>
      </c>
      <c r="B7" s="25">
        <f>'Komandu sporta sac'!K7+'Individuālās sac'!F10</f>
        <v>426</v>
      </c>
    </row>
    <row r="8" spans="1:2" x14ac:dyDescent="0.25">
      <c r="A8" s="17" t="s">
        <v>17</v>
      </c>
      <c r="B8" s="25">
        <f>'Komandu sporta sac'!K8+'Individuālās sac'!F11</f>
        <v>794</v>
      </c>
    </row>
    <row r="9" spans="1:2" x14ac:dyDescent="0.25">
      <c r="A9" s="17" t="s">
        <v>30</v>
      </c>
      <c r="B9" s="25">
        <f>'Komandu sporta sac'!K9+'Individuālās sac'!F12</f>
        <v>2840</v>
      </c>
    </row>
    <row r="10" spans="1:2" ht="31.5" x14ac:dyDescent="0.25">
      <c r="A10" s="17" t="s">
        <v>28</v>
      </c>
      <c r="B10" s="25">
        <f>'Individuālās sac'!F13</f>
        <v>850</v>
      </c>
    </row>
    <row r="11" spans="1:2" ht="31.5" x14ac:dyDescent="0.25">
      <c r="A11" s="18" t="s">
        <v>31</v>
      </c>
      <c r="B11" s="26">
        <f>'Individuālās sac'!F14</f>
        <v>180</v>
      </c>
    </row>
    <row r="12" spans="1:2" x14ac:dyDescent="0.25">
      <c r="A12" s="9" t="s">
        <v>23</v>
      </c>
      <c r="B12" s="27">
        <f>'Komandu sporta sac'!K12+'Individuālās sac'!F15</f>
        <v>12269</v>
      </c>
    </row>
    <row r="13" spans="1:2" ht="47.25" hidden="1" x14ac:dyDescent="0.25">
      <c r="A13" s="21" t="s">
        <v>27</v>
      </c>
      <c r="B13" s="27"/>
    </row>
    <row r="14" spans="1:2" hidden="1" x14ac:dyDescent="0.25">
      <c r="A14" s="22" t="s">
        <v>21</v>
      </c>
      <c r="B14" s="27"/>
    </row>
    <row r="15" spans="1:2" x14ac:dyDescent="0.25">
      <c r="A15" s="9" t="s">
        <v>20</v>
      </c>
      <c r="B15" s="27">
        <f>'Komandu sporta sac'!K15+'Individuālās sac'!F18</f>
        <v>4280</v>
      </c>
    </row>
    <row r="16" spans="1:2" ht="31.5" x14ac:dyDescent="0.25">
      <c r="A16" s="19" t="s">
        <v>22</v>
      </c>
      <c r="B16" s="20">
        <f>B15/B12</f>
        <v>0.34884668677153802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K16"/>
  <sheetViews>
    <sheetView workbookViewId="0">
      <selection activeCell="F24" sqref="F24"/>
    </sheetView>
  </sheetViews>
  <sheetFormatPr defaultColWidth="8.85546875" defaultRowHeight="15" x14ac:dyDescent="0.25"/>
  <cols>
    <col min="1" max="1" width="8.85546875" style="1"/>
    <col min="2" max="2" width="21.28515625" style="1" customWidth="1"/>
    <col min="3" max="3" width="10.7109375" style="1" customWidth="1"/>
    <col min="4" max="4" width="8.85546875" style="1"/>
    <col min="5" max="5" width="10" style="1" customWidth="1"/>
    <col min="6" max="6" width="8.85546875" style="1"/>
    <col min="7" max="7" width="8.7109375" style="1" customWidth="1"/>
    <col min="8" max="8" width="8.85546875" style="1"/>
    <col min="9" max="9" width="10.140625" style="1" customWidth="1"/>
    <col min="10" max="10" width="8.85546875" style="1"/>
    <col min="11" max="11" width="11.140625" style="1" customWidth="1"/>
    <col min="12" max="16384" width="8.85546875" style="1"/>
  </cols>
  <sheetData>
    <row r="2" spans="2:11" ht="22.5" x14ac:dyDescent="0.3">
      <c r="B2" s="122" t="s">
        <v>1</v>
      </c>
      <c r="C2" s="122"/>
      <c r="D2" s="122"/>
      <c r="E2" s="122"/>
      <c r="F2" s="122"/>
      <c r="G2" s="122"/>
      <c r="H2" s="122"/>
      <c r="I2" s="122"/>
      <c r="J2" s="122"/>
      <c r="K2" s="122"/>
    </row>
    <row r="4" spans="2:11" ht="43.5" x14ac:dyDescent="0.25">
      <c r="B4" s="2" t="s">
        <v>3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8</v>
      </c>
      <c r="H4" s="2" t="s">
        <v>7</v>
      </c>
      <c r="I4" s="2" t="s">
        <v>9</v>
      </c>
      <c r="J4" s="2" t="s">
        <v>10</v>
      </c>
      <c r="K4" s="13" t="s">
        <v>23</v>
      </c>
    </row>
    <row r="5" spans="2:11" x14ac:dyDescent="0.25">
      <c r="B5" s="3" t="s">
        <v>14</v>
      </c>
      <c r="C5" s="4">
        <v>350</v>
      </c>
      <c r="D5" s="4">
        <v>350</v>
      </c>
      <c r="E5" s="4">
        <v>350</v>
      </c>
      <c r="F5" s="4">
        <v>350</v>
      </c>
      <c r="G5" s="4">
        <v>210</v>
      </c>
      <c r="H5" s="4">
        <v>210</v>
      </c>
      <c r="I5" s="4">
        <v>210</v>
      </c>
      <c r="J5" s="4">
        <v>210</v>
      </c>
      <c r="K5" s="29">
        <f>SUM(C5:J5)</f>
        <v>2240</v>
      </c>
    </row>
    <row r="6" spans="2:11" x14ac:dyDescent="0.25">
      <c r="B6" s="5" t="s">
        <v>15</v>
      </c>
      <c r="C6" s="6">
        <v>70</v>
      </c>
      <c r="D6" s="6">
        <v>100</v>
      </c>
      <c r="E6" s="6">
        <v>70</v>
      </c>
      <c r="F6" s="6">
        <v>100</v>
      </c>
      <c r="G6" s="6">
        <v>70</v>
      </c>
      <c r="H6" s="6">
        <v>70</v>
      </c>
      <c r="I6" s="6">
        <v>50</v>
      </c>
      <c r="J6" s="6">
        <v>70</v>
      </c>
      <c r="K6" s="30">
        <f t="shared" ref="K6:K11" si="0">SUM(C6:J6)</f>
        <v>600</v>
      </c>
    </row>
    <row r="7" spans="2:11" x14ac:dyDescent="0.25">
      <c r="B7" s="5" t="s">
        <v>16</v>
      </c>
      <c r="C7" s="6">
        <v>35</v>
      </c>
      <c r="D7" s="6">
        <v>35</v>
      </c>
      <c r="E7" s="6">
        <v>35</v>
      </c>
      <c r="F7" s="6">
        <v>35</v>
      </c>
      <c r="G7" s="6">
        <v>35</v>
      </c>
      <c r="H7" s="6">
        <v>12</v>
      </c>
      <c r="I7" s="6">
        <v>12</v>
      </c>
      <c r="J7" s="6">
        <v>122</v>
      </c>
      <c r="K7" s="30">
        <f t="shared" si="0"/>
        <v>321</v>
      </c>
    </row>
    <row r="8" spans="2:11" x14ac:dyDescent="0.25">
      <c r="B8" s="5" t="s">
        <v>17</v>
      </c>
      <c r="C8" s="6">
        <v>25</v>
      </c>
      <c r="D8" s="6">
        <v>25</v>
      </c>
      <c r="E8" s="6">
        <v>25</v>
      </c>
      <c r="F8" s="6">
        <v>25</v>
      </c>
      <c r="G8" s="6">
        <v>25</v>
      </c>
      <c r="H8" s="6">
        <v>8</v>
      </c>
      <c r="I8" s="6">
        <v>8</v>
      </c>
      <c r="J8" s="6">
        <v>8</v>
      </c>
      <c r="K8" s="30">
        <f t="shared" si="0"/>
        <v>149</v>
      </c>
    </row>
    <row r="9" spans="2:11" x14ac:dyDescent="0.25">
      <c r="B9" s="5" t="s">
        <v>18</v>
      </c>
      <c r="C9" s="6">
        <v>220</v>
      </c>
      <c r="D9" s="6">
        <v>300</v>
      </c>
      <c r="E9" s="6">
        <v>220</v>
      </c>
      <c r="F9" s="6">
        <v>300</v>
      </c>
      <c r="G9" s="6">
        <v>200</v>
      </c>
      <c r="H9" s="6">
        <v>150</v>
      </c>
      <c r="I9" s="6">
        <v>150</v>
      </c>
      <c r="J9" s="6">
        <v>150</v>
      </c>
      <c r="K9" s="30">
        <f t="shared" si="0"/>
        <v>1690</v>
      </c>
    </row>
    <row r="10" spans="2:11" x14ac:dyDescent="0.25">
      <c r="B10" s="5" t="s">
        <v>25</v>
      </c>
      <c r="C10" s="6"/>
      <c r="D10" s="6">
        <v>80</v>
      </c>
      <c r="E10" s="6"/>
      <c r="F10" s="6"/>
      <c r="G10" s="6"/>
      <c r="H10" s="6">
        <v>20</v>
      </c>
      <c r="I10" s="6">
        <v>20</v>
      </c>
      <c r="J10" s="6">
        <v>20</v>
      </c>
      <c r="K10" s="30">
        <f t="shared" si="0"/>
        <v>140</v>
      </c>
    </row>
    <row r="11" spans="2:11" x14ac:dyDescent="0.25">
      <c r="B11" s="7" t="s">
        <v>32</v>
      </c>
      <c r="C11" s="8">
        <v>70</v>
      </c>
      <c r="D11" s="8">
        <v>70</v>
      </c>
      <c r="E11" s="8">
        <v>70</v>
      </c>
      <c r="F11" s="8">
        <v>70</v>
      </c>
      <c r="G11" s="8">
        <v>70</v>
      </c>
      <c r="H11" s="8">
        <v>23</v>
      </c>
      <c r="I11" s="8">
        <v>23</v>
      </c>
      <c r="J11" s="8">
        <v>23</v>
      </c>
      <c r="K11" s="31">
        <f t="shared" si="0"/>
        <v>419</v>
      </c>
    </row>
    <row r="12" spans="2:11" ht="15.75" x14ac:dyDescent="0.25">
      <c r="B12" s="9" t="s">
        <v>23</v>
      </c>
      <c r="C12" s="10">
        <f>SUM(C5:C11)</f>
        <v>770</v>
      </c>
      <c r="D12" s="10">
        <f>SUM(D5:D11)</f>
        <v>960</v>
      </c>
      <c r="E12" s="10">
        <f>SUM(E5:E11)</f>
        <v>770</v>
      </c>
      <c r="F12" s="10">
        <f>SUM(F5:F11)</f>
        <v>880</v>
      </c>
      <c r="G12" s="10">
        <f>SUM(G5:G11)</f>
        <v>610</v>
      </c>
      <c r="H12" s="10">
        <f t="shared" ref="H12:J12" si="1">SUM(H5:H11)</f>
        <v>493</v>
      </c>
      <c r="I12" s="10">
        <f t="shared" si="1"/>
        <v>473</v>
      </c>
      <c r="J12" s="10">
        <f t="shared" si="1"/>
        <v>603</v>
      </c>
      <c r="K12" s="32">
        <f>SUM(C12:J12)</f>
        <v>5559</v>
      </c>
    </row>
    <row r="13" spans="2:11" ht="30" x14ac:dyDescent="0.25">
      <c r="B13" s="3" t="s">
        <v>19</v>
      </c>
      <c r="C13" s="4">
        <v>8</v>
      </c>
      <c r="D13" s="4">
        <v>12</v>
      </c>
      <c r="E13" s="4">
        <v>12</v>
      </c>
      <c r="F13" s="4">
        <v>12</v>
      </c>
      <c r="G13" s="4">
        <v>10</v>
      </c>
      <c r="H13" s="4">
        <v>16</v>
      </c>
      <c r="I13" s="4">
        <v>30</v>
      </c>
      <c r="J13" s="4">
        <v>20</v>
      </c>
      <c r="K13" s="29"/>
    </row>
    <row r="14" spans="2:11" x14ac:dyDescent="0.25">
      <c r="B14" s="7" t="s">
        <v>21</v>
      </c>
      <c r="C14" s="8">
        <v>30</v>
      </c>
      <c r="D14" s="8">
        <v>30</v>
      </c>
      <c r="E14" s="8">
        <v>30</v>
      </c>
      <c r="F14" s="8">
        <v>30</v>
      </c>
      <c r="G14" s="8">
        <v>20</v>
      </c>
      <c r="H14" s="8">
        <v>10</v>
      </c>
      <c r="I14" s="8">
        <v>10</v>
      </c>
      <c r="J14" s="8">
        <v>10</v>
      </c>
      <c r="K14" s="31"/>
    </row>
    <row r="15" spans="2:11" ht="15.75" x14ac:dyDescent="0.25">
      <c r="B15" s="9" t="s">
        <v>20</v>
      </c>
      <c r="C15" s="10">
        <f>C13*C14</f>
        <v>240</v>
      </c>
      <c r="D15" s="10">
        <f t="shared" ref="D15:J15" si="2">D13*D14</f>
        <v>360</v>
      </c>
      <c r="E15" s="10">
        <f t="shared" si="2"/>
        <v>360</v>
      </c>
      <c r="F15" s="10">
        <f t="shared" si="2"/>
        <v>360</v>
      </c>
      <c r="G15" s="10">
        <f t="shared" si="2"/>
        <v>200</v>
      </c>
      <c r="H15" s="10">
        <f t="shared" si="2"/>
        <v>160</v>
      </c>
      <c r="I15" s="10">
        <f t="shared" si="2"/>
        <v>300</v>
      </c>
      <c r="J15" s="10">
        <f t="shared" si="2"/>
        <v>200</v>
      </c>
      <c r="K15" s="32">
        <f>SUM(C15:J15)</f>
        <v>2180</v>
      </c>
    </row>
    <row r="16" spans="2:11" ht="30" x14ac:dyDescent="0.25">
      <c r="B16" s="11" t="s">
        <v>22</v>
      </c>
      <c r="C16" s="12">
        <f>C15/C12</f>
        <v>0.31168831168831168</v>
      </c>
      <c r="D16" s="12">
        <f t="shared" ref="D16:K16" si="3">D15/D12</f>
        <v>0.375</v>
      </c>
      <c r="E16" s="12">
        <f t="shared" si="3"/>
        <v>0.46753246753246752</v>
      </c>
      <c r="F16" s="12">
        <f t="shared" si="3"/>
        <v>0.40909090909090912</v>
      </c>
      <c r="G16" s="12">
        <f>G15/G12</f>
        <v>0.32786885245901637</v>
      </c>
      <c r="H16" s="12">
        <f t="shared" si="3"/>
        <v>0.32454361054766734</v>
      </c>
      <c r="I16" s="12">
        <f t="shared" si="3"/>
        <v>0.63424947145877375</v>
      </c>
      <c r="J16" s="12">
        <f t="shared" si="3"/>
        <v>0.33167495854063017</v>
      </c>
      <c r="K16" s="28">
        <f t="shared" si="3"/>
        <v>0.39215686274509803</v>
      </c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9"/>
  <sheetViews>
    <sheetView workbookViewId="0">
      <selection activeCell="B24" sqref="B24"/>
    </sheetView>
  </sheetViews>
  <sheetFormatPr defaultColWidth="8.85546875" defaultRowHeight="15" x14ac:dyDescent="0.25"/>
  <cols>
    <col min="1" max="1" width="8.85546875" style="1"/>
    <col min="2" max="2" width="26.140625" style="1" customWidth="1"/>
    <col min="3" max="3" width="13.140625" style="1" customWidth="1"/>
    <col min="4" max="4" width="15.7109375" style="1" customWidth="1"/>
    <col min="5" max="5" width="11.5703125" style="1" customWidth="1"/>
    <col min="6" max="6" width="11.140625" style="1" customWidth="1"/>
    <col min="7" max="16384" width="8.85546875" style="1"/>
  </cols>
  <sheetData>
    <row r="2" spans="2:6" ht="22.5" x14ac:dyDescent="0.3">
      <c r="B2" s="122" t="s">
        <v>33</v>
      </c>
      <c r="C2" s="122"/>
      <c r="D2" s="122"/>
      <c r="E2" s="122"/>
      <c r="F2" s="122"/>
    </row>
    <row r="4" spans="2:6" ht="29.25" x14ac:dyDescent="0.25">
      <c r="B4" s="14" t="s">
        <v>3</v>
      </c>
      <c r="C4" s="13" t="s">
        <v>11</v>
      </c>
      <c r="D4" s="13" t="s">
        <v>12</v>
      </c>
      <c r="E4" s="13" t="s">
        <v>13</v>
      </c>
      <c r="F4" s="13" t="s">
        <v>23</v>
      </c>
    </row>
    <row r="5" spans="2:6" ht="30" x14ac:dyDescent="0.25">
      <c r="B5" s="3" t="s">
        <v>29</v>
      </c>
      <c r="C5" s="33">
        <v>740</v>
      </c>
      <c r="D5" s="33">
        <v>740</v>
      </c>
      <c r="E5" s="33">
        <f>4*70</f>
        <v>280</v>
      </c>
      <c r="F5" s="29">
        <f>SUM(C5:E5)</f>
        <v>1760</v>
      </c>
    </row>
    <row r="6" spans="2:6" x14ac:dyDescent="0.25">
      <c r="B6" s="5" t="s">
        <v>24</v>
      </c>
      <c r="C6" s="34">
        <v>100</v>
      </c>
      <c r="D6" s="34">
        <v>100</v>
      </c>
      <c r="E6" s="34"/>
      <c r="F6" s="30">
        <f t="shared" ref="F6:F14" si="0">SUM(C6:E6)</f>
        <v>200</v>
      </c>
    </row>
    <row r="7" spans="2:6" x14ac:dyDescent="0.25">
      <c r="B7" s="5" t="s">
        <v>25</v>
      </c>
      <c r="C7" s="34">
        <v>80</v>
      </c>
      <c r="D7" s="34">
        <v>80</v>
      </c>
      <c r="E7" s="34">
        <v>40</v>
      </c>
      <c r="F7" s="30">
        <f t="shared" si="0"/>
        <v>200</v>
      </c>
    </row>
    <row r="8" spans="2:6" x14ac:dyDescent="0.25">
      <c r="B8" s="5" t="s">
        <v>26</v>
      </c>
      <c r="C8" s="34">
        <f>45*4</f>
        <v>180</v>
      </c>
      <c r="D8" s="34">
        <f>45*6</f>
        <v>270</v>
      </c>
      <c r="E8" s="34">
        <v>70</v>
      </c>
      <c r="F8" s="30">
        <f t="shared" si="0"/>
        <v>520</v>
      </c>
    </row>
    <row r="9" spans="2:6" x14ac:dyDescent="0.25">
      <c r="B9" s="5" t="s">
        <v>15</v>
      </c>
      <c r="C9" s="34">
        <v>375</v>
      </c>
      <c r="D9" s="34">
        <v>450</v>
      </c>
      <c r="E9" s="34">
        <v>275</v>
      </c>
      <c r="F9" s="30">
        <f t="shared" si="0"/>
        <v>1100</v>
      </c>
    </row>
    <row r="10" spans="2:6" x14ac:dyDescent="0.25">
      <c r="B10" s="5" t="s">
        <v>16</v>
      </c>
      <c r="C10" s="34">
        <v>35</v>
      </c>
      <c r="D10" s="34">
        <v>35</v>
      </c>
      <c r="E10" s="34">
        <v>35</v>
      </c>
      <c r="F10" s="30">
        <f t="shared" si="0"/>
        <v>105</v>
      </c>
    </row>
    <row r="11" spans="2:6" x14ac:dyDescent="0.25">
      <c r="B11" s="5" t="s">
        <v>17</v>
      </c>
      <c r="C11" s="34">
        <v>200</v>
      </c>
      <c r="D11" s="34">
        <v>420</v>
      </c>
      <c r="E11" s="34">
        <v>25</v>
      </c>
      <c r="F11" s="30">
        <f t="shared" si="0"/>
        <v>645</v>
      </c>
    </row>
    <row r="12" spans="2:6" x14ac:dyDescent="0.25">
      <c r="B12" s="5" t="s">
        <v>30</v>
      </c>
      <c r="C12" s="34">
        <v>380</v>
      </c>
      <c r="D12" s="34">
        <v>570</v>
      </c>
      <c r="E12" s="34">
        <v>200</v>
      </c>
      <c r="F12" s="30">
        <f t="shared" si="0"/>
        <v>1150</v>
      </c>
    </row>
    <row r="13" spans="2:6" ht="30" x14ac:dyDescent="0.25">
      <c r="B13" s="5" t="s">
        <v>28</v>
      </c>
      <c r="C13" s="34">
        <v>250</v>
      </c>
      <c r="D13" s="34">
        <v>480</v>
      </c>
      <c r="E13" s="34">
        <v>120</v>
      </c>
      <c r="F13" s="30">
        <f t="shared" si="0"/>
        <v>850</v>
      </c>
    </row>
    <row r="14" spans="2:6" ht="30" x14ac:dyDescent="0.25">
      <c r="B14" s="7" t="s">
        <v>31</v>
      </c>
      <c r="C14" s="35">
        <v>60</v>
      </c>
      <c r="D14" s="35">
        <v>60</v>
      </c>
      <c r="E14" s="35">
        <v>60</v>
      </c>
      <c r="F14" s="31">
        <f t="shared" si="0"/>
        <v>180</v>
      </c>
    </row>
    <row r="15" spans="2:6" ht="15.75" x14ac:dyDescent="0.25">
      <c r="B15" s="9" t="s">
        <v>23</v>
      </c>
      <c r="C15" s="27">
        <f>SUM(C5:C14)</f>
        <v>2400</v>
      </c>
      <c r="D15" s="27">
        <f>SUM(D5:D14)</f>
        <v>3205</v>
      </c>
      <c r="E15" s="27">
        <f>SUM(E5:E14)</f>
        <v>1105</v>
      </c>
      <c r="F15" s="27">
        <f>SUM(F5:F14)</f>
        <v>6710</v>
      </c>
    </row>
    <row r="16" spans="2:6" ht="45" x14ac:dyDescent="0.25">
      <c r="B16" s="3" t="s">
        <v>27</v>
      </c>
      <c r="C16" s="33">
        <v>150</v>
      </c>
      <c r="D16" s="33">
        <v>200</v>
      </c>
      <c r="E16" s="33">
        <v>70</v>
      </c>
      <c r="F16" s="33"/>
    </row>
    <row r="17" spans="2:6" x14ac:dyDescent="0.25">
      <c r="B17" s="7" t="s">
        <v>21</v>
      </c>
      <c r="C17" s="35">
        <v>5</v>
      </c>
      <c r="D17" s="35">
        <v>5</v>
      </c>
      <c r="E17" s="35">
        <v>5</v>
      </c>
      <c r="F17" s="35"/>
    </row>
    <row r="18" spans="2:6" ht="15.75" x14ac:dyDescent="0.25">
      <c r="B18" s="9" t="s">
        <v>20</v>
      </c>
      <c r="C18" s="27">
        <f>C16*C17</f>
        <v>750</v>
      </c>
      <c r="D18" s="27">
        <f t="shared" ref="D18:E18" si="1">D16*D17</f>
        <v>1000</v>
      </c>
      <c r="E18" s="27">
        <f t="shared" si="1"/>
        <v>350</v>
      </c>
      <c r="F18" s="27">
        <f>SUM(C18:E18)</f>
        <v>2100</v>
      </c>
    </row>
    <row r="19" spans="2:6" ht="30" x14ac:dyDescent="0.25">
      <c r="B19" s="11" t="s">
        <v>22</v>
      </c>
      <c r="C19" s="12">
        <f>C18/C15</f>
        <v>0.3125</v>
      </c>
      <c r="D19" s="12">
        <f t="shared" ref="D19:F19" si="2">D18/D15</f>
        <v>0.31201248049921998</v>
      </c>
      <c r="E19" s="12">
        <f t="shared" si="2"/>
        <v>0.31674208144796379</v>
      </c>
      <c r="F19" s="12">
        <f t="shared" si="2"/>
        <v>0.31296572280178836</v>
      </c>
    </row>
  </sheetData>
  <mergeCells count="1">
    <mergeCell ref="B2:F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Individualo_izcenojums_noteikum</vt:lpstr>
      <vt:lpstr>Komandu_izcenojums_noteikumiem</vt:lpstr>
      <vt:lpstr>Kopsavilkums</vt:lpstr>
      <vt:lpstr>Komandu sporta sac</vt:lpstr>
      <vt:lpstr>Individuālās sac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Arnis Rozītis</dc:creator>
  <cp:lastModifiedBy>Jevgēnija Sviridenkova</cp:lastModifiedBy>
  <cp:lastPrinted>2019-01-11T09:55:50Z</cp:lastPrinted>
  <dcterms:created xsi:type="dcterms:W3CDTF">2019-01-10T10:17:54Z</dcterms:created>
  <dcterms:modified xsi:type="dcterms:W3CDTF">2019-02-27T12:35:31Z</dcterms:modified>
</cp:coreProperties>
</file>