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defaultThemeVersion="124226"/>
  <mc:AlternateContent xmlns:mc="http://schemas.openxmlformats.org/markup-compatibility/2006">
    <mc:Choice Requires="x15">
      <x15ac:absPath xmlns:x15ac="http://schemas.microsoft.com/office/spreadsheetml/2010/11/ac" url="C:\Users\Jevgenija\Nextcloud\Domes lēmumi un protokoli\2024\04_APRĪLIS\25.04.2024\Dokumentu PROJEKTI\"/>
    </mc:Choice>
  </mc:AlternateContent>
  <xr:revisionPtr revIDLastSave="0" documentId="8_{89A75D44-5077-46FD-B791-42963F0FC02F}" xr6:coauthVersionLast="47" xr6:coauthVersionMax="47" xr10:uidLastSave="{00000000-0000-0000-0000-000000000000}"/>
  <bookViews>
    <workbookView xWindow="-120" yWindow="-120" windowWidth="29040" windowHeight="15720" xr2:uid="{00000000-000D-0000-FFFF-FFFF00000000}"/>
  </bookViews>
  <sheets>
    <sheet name="Virtuve_S" sheetId="1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0" i="18" l="1"/>
  <c r="A12" i="18" s="1"/>
  <c r="C84" i="18"/>
  <c r="A51" i="18"/>
  <c r="C83" i="18" l="1"/>
  <c r="C82" i="18"/>
  <c r="B59" i="18" s="1"/>
  <c r="C80" i="18"/>
  <c r="K79" i="18"/>
  <c r="B57" i="18" s="1"/>
  <c r="B10" i="18" s="1"/>
  <c r="K75" i="18"/>
  <c r="K71" i="18"/>
  <c r="K70" i="18"/>
  <c r="C66" i="18"/>
  <c r="B21" i="18"/>
  <c r="A8" i="18"/>
  <c r="B3" i="18" l="1"/>
  <c r="I3" i="18" s="1"/>
  <c r="N3" i="18" l="1"/>
  <c r="I4" i="18"/>
  <c r="P4" i="18" s="1"/>
  <c r="P3" i="18"/>
  <c r="N4" i="18" l="1"/>
  <c r="O3" i="18"/>
  <c r="O4" i="18" l="1"/>
  <c r="Q3" i="18"/>
  <c r="Q4" i="1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Gundars GS. Subocs</author>
  </authors>
  <commentList>
    <comment ref="D77" authorId="0" shapeId="0" xr:uid="{6EBBB3D4-E00C-4790-806E-40ED0FABCCBE}">
      <text>
        <r>
          <rPr>
            <b/>
            <sz val="9"/>
            <color indexed="81"/>
            <rFont val="Tahoma"/>
            <family val="2"/>
            <charset val="186"/>
          </rPr>
          <t>Gundars GS. Subocs:</t>
        </r>
        <r>
          <rPr>
            <sz val="9"/>
            <color indexed="81"/>
            <rFont val="Tahoma"/>
            <family val="2"/>
            <charset val="186"/>
          </rPr>
          <t xml:space="preserve">
Silt mezgks+katlu māja+skaitītāji</t>
        </r>
      </text>
    </comment>
  </commentList>
</comments>
</file>

<file path=xl/sharedStrings.xml><?xml version="1.0" encoding="utf-8"?>
<sst xmlns="http://schemas.openxmlformats.org/spreadsheetml/2006/main" count="90" uniqueCount="88">
  <si>
    <t>Nomas maksas noteikšanas metodika, ja nekustamo īpašumu iznomā publiskai personai, tās iestādei vai kapitālsabiedrībai publiskas funkcijas veikšanai</t>
  </si>
  <si>
    <t>NM =</t>
  </si>
  <si>
    <t>(Tizm/NĪpl + Nizm) x IZNpl</t>
  </si>
  <si>
    <t>, kur</t>
  </si>
  <si>
    <t>Cena par kvm (bez PVN):</t>
  </si>
  <si>
    <t>mēnesī par visu (bez PVN)</t>
  </si>
  <si>
    <t>Cena par kvm (ar PVN):</t>
  </si>
  <si>
    <t>NĪpl</t>
  </si>
  <si>
    <t>tā nekustamā īpašuma kopējā iznomājamā platība, kurā atrodas nomas objekts;</t>
  </si>
  <si>
    <t>IZNpl</t>
  </si>
  <si>
    <t>iznomājamā platība (kvadrātmetri).</t>
  </si>
  <si>
    <t>Nizm</t>
  </si>
  <si>
    <t>netiešās izmaksas gadā uz kvadrātmetru (aprēķina skat 35.rinda);</t>
  </si>
  <si>
    <t>Tizm</t>
  </si>
  <si>
    <t>tā nekustamā īpašuma tiešās izmaksas gadā, kurā atrodas nomas objekts. Aprēķina saskaņā</t>
  </si>
  <si>
    <t>57. Tā nekustamā īpašuma tiešās izmaksas gadā, kurā atrodas iznomājamais objekts, aprēķina, izmantojot šādu formulu:</t>
  </si>
  <si>
    <t>Tizm – attiecīgā nekustamā īpašuma tiešās izmaksas gadā;</t>
  </si>
  <si>
    <t>A</t>
  </si>
  <si>
    <t>P</t>
  </si>
  <si>
    <t>to pamatlīdzekļu plānotās uzturēšanas izmaksas, tai skaitā nolietojuma summa gadā, kurus izmanto vai plānots izmantot</t>
  </si>
  <si>
    <t>nekustamā īpašuma un tam piegulošās teritorijas sanitārajā uzkopšanā;</t>
  </si>
  <si>
    <t>N</t>
  </si>
  <si>
    <t>no attiecīgā nekustamā īpašuma ēkas atjaunošanas vērtības gadā;</t>
  </si>
  <si>
    <t>Zn</t>
  </si>
  <si>
    <t>C</t>
  </si>
  <si>
    <t>pēc pušu vienošanās papildus var iekļaut citas izmaksas.</t>
  </si>
  <si>
    <t>Netiešās izmaksas ir daļa no iznomātāja kopējiem administrācijas izdevumiem – nekustamā īpašuma pārvaldīšanas izmaksas. Netiešās izmaksas uz vienu kvadrātmetru gadā aprēķina, izmantojot šādu formulu:</t>
  </si>
  <si>
    <t>Nizm = Adm x k/Kpl, kur</t>
  </si>
  <si>
    <t>Nizm – netiešās izmaksas uz vienu kvadrātmetru gadā</t>
  </si>
  <si>
    <t>Adm</t>
  </si>
  <si>
    <t>iznomātāja administrācijas kopējie plānotie izdevumi gadā vispārējās darbības nodrošināšanai, tai skaitā telpu uzturēšana, nomas izmaksas, kancelejas preču izdevumi, atlīdzība administratīvajiem darbiniekiem (izņemot sētnieku, apkopēju un cita tieši iesaistītā personāla plānoto atlīdzību), pamatlīdzekļu nolietojuma summa gadā un citi plānotie izdevumi, kas nav iekļauti tā nekustamā īpašuma tiešo izmaksu (Tizm) aprēķinā, kurā atrodas nomas objekts;</t>
  </si>
  <si>
    <t>k</t>
  </si>
  <si>
    <t xml:space="preserve"> koeficients (īpatsvars), kas raksturo, kādu daļu no kopējiem administrācijas izdevumiem ir plānots attiecināt uz nekustamo īpašumu pārvaldīšanu. To aprēķina, nekustamo īpašumu pārvaldīšanā iesaistīto darbinieku plānoto atlīdzību (gadā) izdalot ar visos iznomātāja darbības virzienos iesaistīto darbinieku plānoto atlīdzību (gadā);</t>
  </si>
  <si>
    <t>Kpl</t>
  </si>
  <si>
    <t>to nekustamo īpašumu kopējā platība, kas ir iznomātāja pārvaldīšanā</t>
  </si>
  <si>
    <t>Vajadzīgā investīcija/mēnesī:</t>
  </si>
  <si>
    <t>Nomas maksa/ mēnesī bez investīcijas:</t>
  </si>
  <si>
    <t>Kopā:</t>
  </si>
  <si>
    <t>Kārtējā remonta un iestāžu un uzturēšanas materiāl</t>
  </si>
  <si>
    <t>Apkopējas</t>
  </si>
  <si>
    <t>Mēnesī</t>
  </si>
  <si>
    <t xml:space="preserve">attiecīgā nekustamā īpašuma apsaimniekošanas pamata pakalpojumu (iekārtu, tai skaitā liftu, un inženiertīklu tehniskā apkope un remonts, </t>
  </si>
  <si>
    <t xml:space="preserve">ugunsdrošības sistēmu un inventāra uzturēšana un remonts, tehniskās apsardzes signalizācijas un videonovērošanas sistēmu apkalpošana un </t>
  </si>
  <si>
    <t xml:space="preserve">remonts, būves konstruktīvo elementu apsekošana un remonts, teritorijas uzkopšana) un apsaimniekošanas papildu pakalpojumu (fiziskā </t>
  </si>
  <si>
    <t xml:space="preserve">apsardze, telpu uzkopšana, piekļuves kontroles sistēmu apkalpošana, automātiski paceļamo barjeru un vārtu apkalpošana un remonts, iekštelpu </t>
  </si>
  <si>
    <t xml:space="preserve">kosmētiskais remonts, komunālo pakalpojumu līgumu administrēšana un citi pakalpojumi) plānotās izmaksas, plānotās materiālu un ātri </t>
  </si>
  <si>
    <t xml:space="preserve">nolietojamā inventāra izmaksas gadā, kas rodas nekustamā īpašuma iznomātājam attiecīgā nekustamā īpašuma apsaimniekošanā, kā arī citas </t>
  </si>
  <si>
    <t xml:space="preserve">ar tieši iesaistītā personāla plānoto atlīdzību (ņemot vērā iesaistīto darbinieku skaitu un viņu darba laiku iznomājamā objektā gadā) saistītās </t>
  </si>
  <si>
    <t>Tizm = A + P + N + Zn + C + K/IznP, kur</t>
  </si>
  <si>
    <t xml:space="preserve">izmaksas. Apsaimniekošanas pamata pakalpojumus nodrošina vai organizē iznomātājs. Pašvaldības var noteikt, ka apsaimniekošanas pamata </t>
  </si>
  <si>
    <t>pakalpojumus nodrošina vai organizē nomnieks. Nomniekam, kas ir operatīvās darbības subjekts, apsaimniekošanas pamata pakalpojumus ir</t>
  </si>
  <si>
    <t xml:space="preserve">tiesības nodrošināt un organizēt pašam. Apsaimniekošanas papildu pakalpojumus nomniekam ir tiesības nodrošināt un organizēt pašam. </t>
  </si>
  <si>
    <t>Ja attiecīgos apsaimniekošanas pakalpojumus nodrošina un organizē pats nomnieks, konkrēto pakalpojumu izmaksas netiek iekļautas;</t>
  </si>
  <si>
    <t xml:space="preserve">izdevumi plānotajiem remontdarbiem un būvdarbiem, kas nepieciešami nekustamā īpašuma uzturēšanai un nav iekļauti A komponentē. </t>
  </si>
  <si>
    <t xml:space="preserve">Minētos izdevumus var noteikt, sastādot nepieciešamo uzturēšanas izmaksu plānu ēkas dzīves ciklā, ņemot vērā ēkas un neatdalāmo tehnisko </t>
  </si>
  <si>
    <t xml:space="preserve">iekārtu faktisko tehnisko stāvokli vai arī atbilstoši iznomātāja noteiktajai izdevumu aprēķināšanas kārtībai. Tie nedrīkst pārsniegt 2,5 procentus </t>
  </si>
  <si>
    <t>zemes nomas maksa gadā, ja nomas objekts atrodas uz citam īpašniekam piederošas zemes;</t>
  </si>
  <si>
    <t>Apdrošināšana</t>
  </si>
  <si>
    <t>K</t>
  </si>
  <si>
    <t>aizņemtā kapitāla vai pašu ieguldīto līdzekļu izmaksas nekustamā īpašuma attīstības projekta īstenošanai (aizņemtā kapitāla vai pašu ieguldīto</t>
  </si>
  <si>
    <t xml:space="preserve"> līdzekļu atmaksa un aizņemtā kapitāla izmaksas (bankas komisija par aizdevumu, resursu rezervācijas izmaksas, bankas aizdevuma procentu </t>
  </si>
  <si>
    <t xml:space="preserve">maksājumi, procentu likmju izmaiņu riska ierobežošanas izmaksas un citas ar aizdevuma atmaksu saistītas izmaksas), tiešās administrācijas </t>
  </si>
  <si>
    <t xml:space="preserve">izmaksas, kas radušās būvniecības, pirmsprojekta izpētes un projektēšanas laikā, ņemot vērā iznomātāja iesaistīto darbinieku skaitu un viņu </t>
  </si>
  <si>
    <t xml:space="preserve">darba laiku attiecīgā nekustamā īpašuma būvniecības, pirmsprojekta izpētes un projektēšanas procesā). Komponenti nepiemēro, ja ieguldījumi </t>
  </si>
  <si>
    <t xml:space="preserve">nomas objektā, ko iznomā publiskai personai vai tās iestādei, kapitālsabiedrībai vai privātpersonai publiskas funkcijas vai deleģēta valsts </t>
  </si>
  <si>
    <t xml:space="preserve">pārvaldes uzdevuma veikšanai, tiek finansēti no publiskas personas finanšu līdzekļiem, Eiropas Savienības struktūrfondu vai Kohēzijas fonda </t>
  </si>
  <si>
    <t>līdzekļiem vai citiem ārvalsts finanšu instrumentiem;</t>
  </si>
  <si>
    <t>IznP</t>
  </si>
  <si>
    <t xml:space="preserve">aizņemtā kapitāla (kredīta saistību) atmaksas ilgums, ja puses nav vienojušās par citu atmaksas ilgumu, vai pašu ieguldīto līdzekļu atmaksas </t>
  </si>
  <si>
    <t>ilgums, kas noteikts, ņemot vērā ēkas lietderīgās lietošanas laiku.</t>
  </si>
  <si>
    <t>dienā</t>
  </si>
  <si>
    <t>stundā</t>
  </si>
  <si>
    <t>telpa stundā</t>
  </si>
  <si>
    <t>Ar PVN</t>
  </si>
  <si>
    <t>apkure</t>
  </si>
  <si>
    <t>ūdens, kanalizācija</t>
  </si>
  <si>
    <t>elektroenerģija</t>
  </si>
  <si>
    <t xml:space="preserve">atkritumu savākšana </t>
  </si>
  <si>
    <t>deratizācija</t>
  </si>
  <si>
    <t>iekārtu tehn. apkal.</t>
  </si>
  <si>
    <t>paklāju noma</t>
  </si>
  <si>
    <t>Higiēnas preces, mazg.līdz.</t>
  </si>
  <si>
    <t>Logu mazgāšana</t>
  </si>
  <si>
    <t>Admin.</t>
  </si>
  <si>
    <t>Sargi</t>
  </si>
  <si>
    <t xml:space="preserve"> saimnieks</t>
  </si>
  <si>
    <t>Labiek.str.</t>
  </si>
  <si>
    <t>administratīvais bloks (admin.,  labiek.str.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</si>
</sst>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_-* #,##0.0_-;\-* #,##0.0_-;_-* &quot;-&quot;??_-;_-@_-"/>
    <numFmt numFmtId="166" formatCode="_-* #,##0.000_-;\-* #,##0.000_-;_-* &quot;-&quot;??_-;_-@_-"/>
    <numFmt numFmtId="167" formatCode="_-* #,##0.00000_-;\-* #,##0.00000_-;_-* &quot;-&quot;??_-;_-@_-"/>
  </numFmts>
  <fonts count="16" x14ac:knownFonts="1">
    <font>
      <sz val="11"/>
      <color indexed="8"/>
      <name val="Calibri"/>
      <family val="2"/>
      <charset val="186"/>
    </font>
    <font>
      <sz val="11"/>
      <color indexed="8"/>
      <name val="Calibri"/>
      <family val="2"/>
      <charset val="186"/>
    </font>
    <font>
      <b/>
      <sz val="10"/>
      <color indexed="8"/>
      <name val="Verdana"/>
      <family val="2"/>
      <charset val="186"/>
    </font>
    <font>
      <sz val="9"/>
      <color indexed="8"/>
      <name val="Verdana"/>
      <family val="2"/>
      <charset val="186"/>
    </font>
    <font>
      <sz val="10"/>
      <color indexed="8"/>
      <name val="Calibri"/>
      <family val="2"/>
      <charset val="186"/>
    </font>
    <font>
      <sz val="10"/>
      <name val="Arial"/>
      <family val="2"/>
      <charset val="186"/>
    </font>
    <font>
      <sz val="9"/>
      <color indexed="81"/>
      <name val="Tahoma"/>
      <family val="2"/>
      <charset val="186"/>
    </font>
    <font>
      <b/>
      <sz val="9"/>
      <color indexed="81"/>
      <name val="Tahoma"/>
      <family val="2"/>
      <charset val="186"/>
    </font>
    <font>
      <sz val="11"/>
      <color rgb="FFFF0000"/>
      <name val="Calibri"/>
      <family val="2"/>
      <charset val="186"/>
    </font>
    <font>
      <sz val="11"/>
      <color theme="3" tint="0.39997558519241921"/>
      <name val="Calibri"/>
      <family val="2"/>
      <charset val="186"/>
    </font>
    <font>
      <sz val="9"/>
      <color indexed="8"/>
      <name val="Arial"/>
      <family val="2"/>
      <charset val="186"/>
    </font>
    <font>
      <sz val="11"/>
      <color theme="1"/>
      <name val="Calibri"/>
      <family val="2"/>
      <charset val="186"/>
    </font>
    <font>
      <sz val="11"/>
      <name val="Calibri"/>
      <family val="2"/>
      <charset val="186"/>
    </font>
    <font>
      <sz val="10"/>
      <color rgb="FFFF0000"/>
      <name val="Arial"/>
      <family val="2"/>
      <charset val="186"/>
    </font>
    <font>
      <sz val="10"/>
      <color rgb="FFFF0000"/>
      <name val="Calibri"/>
      <family val="2"/>
      <charset val="186"/>
    </font>
    <font>
      <b/>
      <sz val="10"/>
      <name val="Arial"/>
      <family val="2"/>
      <charset val="186"/>
    </font>
  </fonts>
  <fills count="8">
    <fill>
      <patternFill patternType="none"/>
    </fill>
    <fill>
      <patternFill patternType="gray125"/>
    </fill>
    <fill>
      <patternFill patternType="solid">
        <fgColor indexed="50"/>
        <bgColor indexed="64"/>
      </patternFill>
    </fill>
    <fill>
      <patternFill patternType="solid">
        <fgColor indexed="13"/>
        <bgColor indexed="64"/>
      </patternFill>
    </fill>
    <fill>
      <patternFill patternType="solid">
        <fgColor indexed="29"/>
        <bgColor indexed="64"/>
      </patternFill>
    </fill>
    <fill>
      <patternFill patternType="solid">
        <fgColor rgb="FFFFFF00"/>
        <bgColor indexed="64"/>
      </patternFill>
    </fill>
    <fill>
      <patternFill patternType="solid">
        <fgColor theme="0"/>
        <bgColor indexed="64"/>
      </patternFill>
    </fill>
    <fill>
      <patternFill patternType="solid">
        <fgColor rgb="FFC00000"/>
        <bgColor indexed="64"/>
      </patternFill>
    </fill>
  </fills>
  <borders count="3">
    <border>
      <left/>
      <right/>
      <top/>
      <bottom/>
      <diagonal/>
    </border>
    <border>
      <left/>
      <right/>
      <top/>
      <bottom style="medium">
        <color indexed="8"/>
      </bottom>
      <diagonal/>
    </border>
    <border>
      <left/>
      <right/>
      <top/>
      <bottom style="thin">
        <color indexed="64"/>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cellStyleXfs>
  <cellXfs count="54">
    <xf numFmtId="0" fontId="0" fillId="0" borderId="0" xfId="0"/>
    <xf numFmtId="164" fontId="1" fillId="2" borderId="0" xfId="1" applyNumberFormat="1" applyFont="1" applyFill="1"/>
    <xf numFmtId="0" fontId="3" fillId="0" borderId="0" xfId="0" applyFont="1" applyAlignment="1">
      <alignment horizontal="right" vertical="center" indent="1"/>
    </xf>
    <xf numFmtId="0" fontId="3" fillId="0" borderId="1" xfId="0" applyFont="1" applyBorder="1" applyAlignment="1">
      <alignment horizontal="center" vertical="center"/>
    </xf>
    <xf numFmtId="0" fontId="0" fillId="0" borderId="0" xfId="0" applyAlignment="1">
      <alignment horizontal="right"/>
    </xf>
    <xf numFmtId="43" fontId="1" fillId="3" borderId="0" xfId="1" applyFont="1" applyFill="1"/>
    <xf numFmtId="164" fontId="1" fillId="0" borderId="0" xfId="1" applyNumberFormat="1" applyFont="1"/>
    <xf numFmtId="0" fontId="3" fillId="0" borderId="0" xfId="0" applyFont="1" applyAlignment="1">
      <alignment horizontal="center" vertical="center"/>
    </xf>
    <xf numFmtId="43" fontId="0" fillId="3" borderId="0" xfId="0" applyNumberFormat="1" applyFill="1"/>
    <xf numFmtId="164" fontId="1" fillId="4" borderId="0" xfId="1" applyNumberFormat="1" applyFont="1" applyFill="1"/>
    <xf numFmtId="0" fontId="3" fillId="0" borderId="0" xfId="0" applyFont="1" applyAlignment="1">
      <alignment vertical="center"/>
    </xf>
    <xf numFmtId="9" fontId="1" fillId="0" borderId="0" xfId="2" applyFont="1"/>
    <xf numFmtId="0" fontId="3" fillId="0" borderId="0" xfId="0" applyFont="1"/>
    <xf numFmtId="0" fontId="0" fillId="0" borderId="0" xfId="0" applyAlignment="1">
      <alignment vertical="center"/>
    </xf>
    <xf numFmtId="0" fontId="3" fillId="0" borderId="0" xfId="0" applyFont="1" applyAlignment="1">
      <alignment horizontal="left" vertical="center" indent="1"/>
    </xf>
    <xf numFmtId="43" fontId="0" fillId="4" borderId="0" xfId="1" applyFont="1" applyFill="1"/>
    <xf numFmtId="0" fontId="3" fillId="0" borderId="0" xfId="0" applyFont="1" applyAlignment="1">
      <alignment horizontal="left" vertical="center" wrapText="1"/>
    </xf>
    <xf numFmtId="0" fontId="0" fillId="4" borderId="0" xfId="0" applyFill="1"/>
    <xf numFmtId="164" fontId="0" fillId="0" borderId="0" xfId="1" applyNumberFormat="1" applyFont="1"/>
    <xf numFmtId="0" fontId="0" fillId="0" borderId="2" xfId="0" applyBorder="1"/>
    <xf numFmtId="0" fontId="0" fillId="0" borderId="2" xfId="0" applyBorder="1" applyAlignment="1">
      <alignment horizontal="right"/>
    </xf>
    <xf numFmtId="164" fontId="0" fillId="0" borderId="2" xfId="0" applyNumberFormat="1" applyBorder="1"/>
    <xf numFmtId="164" fontId="0" fillId="0" borderId="0" xfId="0" applyNumberFormat="1"/>
    <xf numFmtId="0" fontId="4" fillId="0" borderId="0" xfId="0" applyFont="1"/>
    <xf numFmtId="0" fontId="5" fillId="0" borderId="0" xfId="0" applyFont="1" applyAlignment="1">
      <alignment horizontal="left"/>
    </xf>
    <xf numFmtId="0" fontId="5" fillId="0" borderId="0" xfId="0" applyFont="1"/>
    <xf numFmtId="0" fontId="9" fillId="0" borderId="0" xfId="0" applyFont="1"/>
    <xf numFmtId="164" fontId="1" fillId="5" borderId="0" xfId="1" applyNumberFormat="1" applyFont="1" applyFill="1"/>
    <xf numFmtId="164" fontId="8" fillId="6" borderId="0" xfId="1" applyNumberFormat="1" applyFont="1" applyFill="1"/>
    <xf numFmtId="165" fontId="1" fillId="5" borderId="0" xfId="1" applyNumberFormat="1" applyFont="1" applyFill="1"/>
    <xf numFmtId="164" fontId="12" fillId="5" borderId="0" xfId="1" applyNumberFormat="1" applyFont="1" applyFill="1"/>
    <xf numFmtId="164" fontId="12" fillId="4" borderId="0" xfId="1" applyNumberFormat="1" applyFont="1" applyFill="1"/>
    <xf numFmtId="0" fontId="8" fillId="0" borderId="0" xfId="0" applyFont="1"/>
    <xf numFmtId="164" fontId="11" fillId="5" borderId="0" xfId="1" applyNumberFormat="1" applyFont="1" applyFill="1"/>
    <xf numFmtId="164" fontId="11" fillId="4" borderId="0" xfId="1" applyNumberFormat="1" applyFont="1" applyFill="1"/>
    <xf numFmtId="0" fontId="0" fillId="0" borderId="0" xfId="0" applyAlignment="1">
      <alignment wrapText="1"/>
    </xf>
    <xf numFmtId="166" fontId="0" fillId="0" borderId="0" xfId="1" applyNumberFormat="1" applyFont="1"/>
    <xf numFmtId="165" fontId="11" fillId="4" borderId="0" xfId="1" applyNumberFormat="1" applyFont="1" applyFill="1"/>
    <xf numFmtId="164" fontId="12" fillId="0" borderId="0" xfId="1" applyNumberFormat="1" applyFont="1" applyFill="1"/>
    <xf numFmtId="43" fontId="8" fillId="5" borderId="0" xfId="1" applyFont="1" applyFill="1"/>
    <xf numFmtId="164" fontId="8" fillId="0" borderId="0" xfId="1" applyNumberFormat="1" applyFont="1"/>
    <xf numFmtId="164" fontId="13" fillId="0" borderId="0" xfId="1" applyNumberFormat="1" applyFont="1" applyAlignment="1">
      <alignment horizontal="left"/>
    </xf>
    <xf numFmtId="167" fontId="0" fillId="0" borderId="0" xfId="1" applyNumberFormat="1" applyFont="1"/>
    <xf numFmtId="43" fontId="0" fillId="7" borderId="0" xfId="0" applyNumberFormat="1" applyFill="1"/>
    <xf numFmtId="0" fontId="14" fillId="0" borderId="0" xfId="0" applyFont="1"/>
    <xf numFmtId="0" fontId="4" fillId="0" borderId="0" xfId="0" applyFont="1" applyAlignment="1">
      <alignment horizontal="left"/>
    </xf>
    <xf numFmtId="164" fontId="5" fillId="0" borderId="0" xfId="1" applyNumberFormat="1" applyFont="1" applyAlignment="1">
      <alignment horizontal="left"/>
    </xf>
    <xf numFmtId="164" fontId="15" fillId="0" borderId="0" xfId="1" applyNumberFormat="1" applyFont="1" applyAlignment="1">
      <alignment horizontal="left"/>
    </xf>
    <xf numFmtId="0" fontId="12" fillId="0" borderId="0" xfId="0" applyFont="1" applyAlignment="1">
      <alignment horizontal="left"/>
    </xf>
    <xf numFmtId="0" fontId="4" fillId="0" borderId="0" xfId="0" applyFont="1" applyAlignment="1">
      <alignment horizontal="left"/>
    </xf>
    <xf numFmtId="0" fontId="2" fillId="0" borderId="0" xfId="0" applyFont="1" applyAlignment="1">
      <alignment horizontal="center" wrapText="1"/>
    </xf>
    <xf numFmtId="0" fontId="3" fillId="0" borderId="0" xfId="0" applyFont="1" applyAlignment="1">
      <alignment horizontal="left" vertical="center" indent="1"/>
    </xf>
    <xf numFmtId="0" fontId="3" fillId="0" borderId="0" xfId="0" applyFont="1" applyAlignment="1">
      <alignment horizontal="left" vertical="center" wrapText="1"/>
    </xf>
    <xf numFmtId="0" fontId="3" fillId="5" borderId="0" xfId="0" applyFont="1" applyFill="1" applyAlignment="1">
      <alignment horizontal="left" vertical="center" wrapText="1"/>
    </xf>
  </cellXfs>
  <cellStyles count="7">
    <cellStyle name="Comma" xfId="1" builtinId="3"/>
    <cellStyle name="Comma 3" xfId="3" xr:uid="{00000000-0005-0000-0000-000000000000}"/>
    <cellStyle name="Comma 5" xfId="4" xr:uid="{00000000-0005-0000-0000-000001000000}"/>
    <cellStyle name="Komats 20" xfId="6" xr:uid="{00000000-0005-0000-0000-000003000000}"/>
    <cellStyle name="Komats 6" xfId="5" xr:uid="{00000000-0005-0000-0000-000004000000}"/>
    <cellStyle name="Normal" xfId="0" builtinId="0"/>
    <cellStyle name="Percent" xfId="2" builtinId="5"/>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6A185-6B53-4628-B3B1-CCE5CBCD17A5}">
  <dimension ref="A1:Q84"/>
  <sheetViews>
    <sheetView tabSelected="1" workbookViewId="0">
      <selection activeCell="B61" sqref="B61"/>
    </sheetView>
  </sheetViews>
  <sheetFormatPr defaultRowHeight="15" x14ac:dyDescent="0.25"/>
  <cols>
    <col min="1" max="1" width="15.5703125" customWidth="1"/>
    <col min="2" max="2" width="12.28515625" customWidth="1"/>
    <col min="3" max="3" width="10.28515625" bestFit="1" customWidth="1"/>
    <col min="4" max="4" width="24.85546875" customWidth="1"/>
    <col min="10" max="10" width="10" customWidth="1"/>
    <col min="11" max="11" width="11.42578125" bestFit="1" customWidth="1"/>
    <col min="16" max="16" width="12.42578125" customWidth="1"/>
  </cols>
  <sheetData>
    <row r="1" spans="1:17" ht="30" customHeight="1" x14ac:dyDescent="0.25">
      <c r="A1" s="50" t="s">
        <v>0</v>
      </c>
      <c r="B1" s="50"/>
      <c r="C1" s="50"/>
      <c r="D1" s="50"/>
      <c r="E1" s="50"/>
      <c r="F1" s="50"/>
      <c r="G1" s="50"/>
      <c r="H1" s="50"/>
      <c r="I1" s="50"/>
      <c r="J1" s="50"/>
      <c r="K1" s="50"/>
      <c r="L1" s="50"/>
      <c r="M1" s="50"/>
      <c r="N1" s="50"/>
      <c r="O1" s="50"/>
    </row>
    <row r="2" spans="1:17" ht="30" x14ac:dyDescent="0.25">
      <c r="I2" t="s">
        <v>40</v>
      </c>
      <c r="N2" t="s">
        <v>70</v>
      </c>
      <c r="O2" t="s">
        <v>71</v>
      </c>
      <c r="Q2" s="35" t="s">
        <v>72</v>
      </c>
    </row>
    <row r="3" spans="1:17" ht="15.75" thickBot="1" x14ac:dyDescent="0.3">
      <c r="B3" s="1">
        <f>((A12/B6+B10)*B8)/12</f>
        <v>2161.5013805217745</v>
      </c>
      <c r="C3" s="2" t="s">
        <v>1</v>
      </c>
      <c r="D3" s="3" t="s">
        <v>2</v>
      </c>
      <c r="E3" s="51" t="s">
        <v>3</v>
      </c>
      <c r="H3" s="4" t="s">
        <v>4</v>
      </c>
      <c r="I3" s="5">
        <f>B3/B8</f>
        <v>3.8121717469519831</v>
      </c>
      <c r="K3" s="36"/>
      <c r="L3" s="36"/>
      <c r="M3" s="36"/>
      <c r="N3" s="42">
        <f>I3/20</f>
        <v>0.19060858734759917</v>
      </c>
      <c r="O3" s="36">
        <f>N3/8</f>
        <v>2.3826073418449896E-2</v>
      </c>
      <c r="P3" s="39">
        <f>I3*B8</f>
        <v>2161.5013805217745</v>
      </c>
      <c r="Q3" s="43">
        <f>O3*B8</f>
        <v>13.509383628261091</v>
      </c>
    </row>
    <row r="4" spans="1:17" x14ac:dyDescent="0.25">
      <c r="B4" s="4" t="s">
        <v>5</v>
      </c>
      <c r="C4" s="2"/>
      <c r="D4" s="7">
        <v>12</v>
      </c>
      <c r="E4" s="51"/>
      <c r="H4" s="4" t="s">
        <v>6</v>
      </c>
      <c r="I4" s="8">
        <f>I3*1.21</f>
        <v>4.6127278138118992</v>
      </c>
      <c r="K4" s="36"/>
      <c r="L4" s="36"/>
      <c r="M4" s="36" t="s">
        <v>73</v>
      </c>
      <c r="N4" s="42">
        <f>N3*1.21</f>
        <v>0.23063639069059499</v>
      </c>
      <c r="O4" s="42">
        <f>O3*1.21</f>
        <v>2.8829548836324374E-2</v>
      </c>
      <c r="P4" s="39">
        <f>I4*B8</f>
        <v>2615.416670431347</v>
      </c>
      <c r="Q4" s="43">
        <f>Q3*1.21</f>
        <v>16.346354190195921</v>
      </c>
    </row>
    <row r="6" spans="1:17" x14ac:dyDescent="0.25">
      <c r="A6" s="32"/>
      <c r="B6" s="30">
        <v>10486.2</v>
      </c>
      <c r="C6" t="s">
        <v>7</v>
      </c>
      <c r="D6" s="10" t="s">
        <v>8</v>
      </c>
    </row>
    <row r="7" spans="1:17" x14ac:dyDescent="0.25">
      <c r="B7" s="6"/>
      <c r="D7" s="10"/>
    </row>
    <row r="8" spans="1:17" x14ac:dyDescent="0.25">
      <c r="A8" s="11">
        <f>B8/B6</f>
        <v>5.4071064828059734E-2</v>
      </c>
      <c r="B8" s="37">
        <v>567</v>
      </c>
      <c r="C8" t="s">
        <v>9</v>
      </c>
      <c r="D8" s="12" t="s">
        <v>10</v>
      </c>
      <c r="E8" s="12"/>
    </row>
    <row r="9" spans="1:17" x14ac:dyDescent="0.25">
      <c r="B9" s="6"/>
      <c r="D9" s="10"/>
    </row>
    <row r="10" spans="1:17" x14ac:dyDescent="0.25">
      <c r="B10" s="29">
        <f>A51</f>
        <v>3.1812532733168033</v>
      </c>
      <c r="C10" t="s">
        <v>11</v>
      </c>
      <c r="D10" s="12" t="s">
        <v>12</v>
      </c>
    </row>
    <row r="11" spans="1:17" x14ac:dyDescent="0.25">
      <c r="C11" s="12"/>
    </row>
    <row r="12" spans="1:17" x14ac:dyDescent="0.25">
      <c r="A12" s="9">
        <f>B21+B32+B34+B38+B39+B40/B48</f>
        <v>446343.08640000003</v>
      </c>
      <c r="B12" t="s">
        <v>13</v>
      </c>
      <c r="C12" t="s">
        <v>14</v>
      </c>
    </row>
    <row r="14" spans="1:17" x14ac:dyDescent="0.25">
      <c r="D14" s="10" t="s">
        <v>15</v>
      </c>
    </row>
    <row r="15" spans="1:17" x14ac:dyDescent="0.25">
      <c r="D15" s="13"/>
    </row>
    <row r="16" spans="1:17" x14ac:dyDescent="0.25">
      <c r="D16" t="s">
        <v>48</v>
      </c>
    </row>
    <row r="17" spans="2:4" x14ac:dyDescent="0.25">
      <c r="D17" s="13"/>
    </row>
    <row r="18" spans="2:4" x14ac:dyDescent="0.25">
      <c r="D18" s="14" t="s">
        <v>16</v>
      </c>
    </row>
    <row r="21" spans="2:4" x14ac:dyDescent="0.25">
      <c r="B21" s="27">
        <f>C80+K75</f>
        <v>73958.766399999993</v>
      </c>
      <c r="C21" t="s">
        <v>17</v>
      </c>
      <c r="D21" t="s">
        <v>41</v>
      </c>
    </row>
    <row r="22" spans="2:4" x14ac:dyDescent="0.25">
      <c r="B22" s="6"/>
      <c r="D22" t="s">
        <v>42</v>
      </c>
    </row>
    <row r="23" spans="2:4" x14ac:dyDescent="0.25">
      <c r="B23" s="6"/>
      <c r="D23" t="s">
        <v>43</v>
      </c>
    </row>
    <row r="24" spans="2:4" x14ac:dyDescent="0.25">
      <c r="B24" s="6"/>
      <c r="D24" t="s">
        <v>44</v>
      </c>
    </row>
    <row r="25" spans="2:4" x14ac:dyDescent="0.25">
      <c r="B25" s="6"/>
      <c r="D25" t="s">
        <v>45</v>
      </c>
    </row>
    <row r="26" spans="2:4" x14ac:dyDescent="0.25">
      <c r="B26" s="6"/>
      <c r="D26" t="s">
        <v>46</v>
      </c>
    </row>
    <row r="27" spans="2:4" x14ac:dyDescent="0.25">
      <c r="B27" s="6"/>
      <c r="D27" t="s">
        <v>47</v>
      </c>
    </row>
    <row r="28" spans="2:4" x14ac:dyDescent="0.25">
      <c r="B28" s="6"/>
      <c r="D28" t="s">
        <v>49</v>
      </c>
    </row>
    <row r="29" spans="2:4" x14ac:dyDescent="0.25">
      <c r="B29" s="6"/>
      <c r="D29" t="s">
        <v>50</v>
      </c>
    </row>
    <row r="30" spans="2:4" x14ac:dyDescent="0.25">
      <c r="B30" s="6"/>
      <c r="D30" t="s">
        <v>51</v>
      </c>
    </row>
    <row r="31" spans="2:4" x14ac:dyDescent="0.25">
      <c r="B31" s="6"/>
      <c r="D31" t="s">
        <v>52</v>
      </c>
    </row>
    <row r="32" spans="2:4" x14ac:dyDescent="0.25">
      <c r="B32" s="33">
        <v>0</v>
      </c>
      <c r="C32" t="s">
        <v>18</v>
      </c>
      <c r="D32" t="s">
        <v>19</v>
      </c>
    </row>
    <row r="33" spans="2:4" x14ac:dyDescent="0.25">
      <c r="B33" s="6"/>
      <c r="D33" t="s">
        <v>20</v>
      </c>
    </row>
    <row r="34" spans="2:4" x14ac:dyDescent="0.25">
      <c r="B34" s="33">
        <v>0</v>
      </c>
      <c r="C34" t="s">
        <v>21</v>
      </c>
      <c r="D34" t="s">
        <v>53</v>
      </c>
    </row>
    <row r="35" spans="2:4" x14ac:dyDescent="0.25">
      <c r="B35" s="6"/>
      <c r="D35" t="s">
        <v>54</v>
      </c>
    </row>
    <row r="36" spans="2:4" x14ac:dyDescent="0.25">
      <c r="B36" s="6"/>
      <c r="D36" t="s">
        <v>55</v>
      </c>
    </row>
    <row r="37" spans="2:4" x14ac:dyDescent="0.25">
      <c r="B37" s="6"/>
      <c r="D37" t="s">
        <v>22</v>
      </c>
    </row>
    <row r="38" spans="2:4" x14ac:dyDescent="0.25">
      <c r="B38" s="30">
        <v>0</v>
      </c>
      <c r="C38" t="s">
        <v>23</v>
      </c>
      <c r="D38" t="s">
        <v>56</v>
      </c>
    </row>
    <row r="39" spans="2:4" x14ac:dyDescent="0.25">
      <c r="B39" s="30">
        <v>0</v>
      </c>
      <c r="C39" t="s">
        <v>24</v>
      </c>
      <c r="D39" t="s">
        <v>25</v>
      </c>
    </row>
    <row r="40" spans="2:4" x14ac:dyDescent="0.25">
      <c r="B40" s="30">
        <f>9309608</f>
        <v>9309608</v>
      </c>
      <c r="C40" t="s">
        <v>58</v>
      </c>
      <c r="D40" t="s">
        <v>59</v>
      </c>
    </row>
    <row r="41" spans="2:4" x14ac:dyDescent="0.25">
      <c r="B41" s="38"/>
      <c r="D41" t="s">
        <v>60</v>
      </c>
    </row>
    <row r="42" spans="2:4" x14ac:dyDescent="0.25">
      <c r="D42" t="s">
        <v>61</v>
      </c>
    </row>
    <row r="43" spans="2:4" x14ac:dyDescent="0.25">
      <c r="D43" t="s">
        <v>62</v>
      </c>
    </row>
    <row r="44" spans="2:4" x14ac:dyDescent="0.25">
      <c r="D44" t="s">
        <v>63</v>
      </c>
    </row>
    <row r="45" spans="2:4" x14ac:dyDescent="0.25">
      <c r="D45" t="s">
        <v>64</v>
      </c>
    </row>
    <row r="46" spans="2:4" x14ac:dyDescent="0.25">
      <c r="D46" t="s">
        <v>65</v>
      </c>
    </row>
    <row r="47" spans="2:4" x14ac:dyDescent="0.25">
      <c r="D47" t="s">
        <v>66</v>
      </c>
    </row>
    <row r="48" spans="2:4" x14ac:dyDescent="0.25">
      <c r="B48" s="30">
        <v>25</v>
      </c>
      <c r="C48" t="s">
        <v>67</v>
      </c>
      <c r="D48" t="s">
        <v>68</v>
      </c>
    </row>
    <row r="49" spans="1:17" x14ac:dyDescent="0.25">
      <c r="D49" t="s">
        <v>69</v>
      </c>
    </row>
    <row r="51" spans="1:17" ht="24" customHeight="1" x14ac:dyDescent="0.25">
      <c r="A51" s="15">
        <f>B57*B59/B61</f>
        <v>3.1812532733168033</v>
      </c>
      <c r="B51" t="s">
        <v>11</v>
      </c>
      <c r="C51" s="52" t="s">
        <v>26</v>
      </c>
      <c r="D51" s="52"/>
      <c r="E51" s="52"/>
      <c r="F51" s="52"/>
      <c r="G51" s="52"/>
      <c r="H51" s="52"/>
      <c r="I51" s="52"/>
      <c r="J51" s="52"/>
      <c r="K51" s="52"/>
      <c r="L51" s="52"/>
      <c r="M51" s="52"/>
      <c r="N51" s="52"/>
      <c r="O51" s="52"/>
      <c r="P51" s="52"/>
      <c r="Q51" s="52"/>
    </row>
    <row r="53" spans="1:17" x14ac:dyDescent="0.25">
      <c r="E53" s="12" t="s">
        <v>27</v>
      </c>
    </row>
    <row r="55" spans="1:17" x14ac:dyDescent="0.25">
      <c r="E55" s="12" t="s">
        <v>28</v>
      </c>
    </row>
    <row r="57" spans="1:17" ht="40.9" customHeight="1" x14ac:dyDescent="0.25">
      <c r="A57" s="28"/>
      <c r="B57" s="34">
        <f>K79</f>
        <v>34748.564400000003</v>
      </c>
      <c r="C57" t="s">
        <v>29</v>
      </c>
      <c r="D57" s="52" t="s">
        <v>30</v>
      </c>
      <c r="E57" s="52"/>
      <c r="F57" s="52"/>
      <c r="G57" s="52"/>
      <c r="H57" s="52"/>
      <c r="I57" s="52"/>
      <c r="J57" s="52"/>
      <c r="K57" s="52"/>
      <c r="L57" s="52"/>
      <c r="M57" s="52"/>
      <c r="N57" s="52"/>
      <c r="O57" s="52"/>
      <c r="P57" s="52"/>
      <c r="Q57" s="52"/>
    </row>
    <row r="58" spans="1:17" x14ac:dyDescent="0.25">
      <c r="D58" s="16"/>
      <c r="E58" s="16"/>
      <c r="F58" s="16"/>
      <c r="G58" s="16"/>
      <c r="H58" s="16"/>
      <c r="I58" s="16"/>
      <c r="J58" s="16"/>
      <c r="K58" s="16"/>
      <c r="L58" s="16"/>
      <c r="M58" s="16"/>
      <c r="N58" s="16"/>
      <c r="O58" s="16"/>
      <c r="P58" s="16"/>
      <c r="Q58" s="16"/>
    </row>
    <row r="59" spans="1:17" ht="28.9" customHeight="1" x14ac:dyDescent="0.25">
      <c r="B59" s="17">
        <f>C84</f>
        <v>0.96</v>
      </c>
      <c r="C59" t="s">
        <v>31</v>
      </c>
      <c r="D59" s="53" t="s">
        <v>32</v>
      </c>
      <c r="E59" s="53"/>
      <c r="F59" s="53"/>
      <c r="G59" s="53"/>
      <c r="H59" s="53"/>
      <c r="I59" s="53"/>
      <c r="J59" s="53"/>
      <c r="K59" s="53"/>
      <c r="L59" s="53"/>
      <c r="M59" s="53"/>
      <c r="N59" s="53"/>
      <c r="O59" s="53"/>
      <c r="P59" s="53"/>
      <c r="Q59" s="53"/>
    </row>
    <row r="61" spans="1:17" x14ac:dyDescent="0.25">
      <c r="B61" s="31">
        <v>10486</v>
      </c>
      <c r="C61" t="s">
        <v>33</v>
      </c>
      <c r="D61" s="12" t="s">
        <v>34</v>
      </c>
    </row>
    <row r="64" spans="1:17" x14ac:dyDescent="0.25">
      <c r="B64" s="4" t="s">
        <v>35</v>
      </c>
      <c r="C64" s="18">
        <v>0</v>
      </c>
    </row>
    <row r="65" spans="1:12" x14ac:dyDescent="0.25">
      <c r="A65" s="19"/>
      <c r="B65" s="20" t="s">
        <v>36</v>
      </c>
      <c r="C65" s="21">
        <v>0</v>
      </c>
    </row>
    <row r="66" spans="1:12" x14ac:dyDescent="0.25">
      <c r="B66" t="s">
        <v>37</v>
      </c>
      <c r="C66" s="22">
        <f>C64+C65</f>
        <v>0</v>
      </c>
    </row>
    <row r="67" spans="1:12" x14ac:dyDescent="0.25">
      <c r="C67" s="23"/>
      <c r="D67" s="23"/>
      <c r="E67" s="23"/>
      <c r="F67" s="23"/>
    </row>
    <row r="68" spans="1:12" x14ac:dyDescent="0.25">
      <c r="C68" s="44"/>
      <c r="D68" s="23"/>
      <c r="E68" s="23"/>
      <c r="F68" s="23"/>
    </row>
    <row r="69" spans="1:12" x14ac:dyDescent="0.25">
      <c r="B69">
        <v>2221</v>
      </c>
      <c r="C69" s="40"/>
      <c r="D69" s="24" t="s">
        <v>74</v>
      </c>
      <c r="J69" t="s">
        <v>39</v>
      </c>
      <c r="K69" s="18"/>
      <c r="L69" s="18"/>
    </row>
    <row r="70" spans="1:12" x14ac:dyDescent="0.25">
      <c r="B70">
        <v>2222</v>
      </c>
      <c r="C70" s="40"/>
      <c r="D70" s="25" t="s">
        <v>75</v>
      </c>
      <c r="J70" t="s">
        <v>86</v>
      </c>
      <c r="K70" s="18">
        <f>(860+860)*12*1.2359</f>
        <v>25508.975999999999</v>
      </c>
      <c r="L70" s="18"/>
    </row>
    <row r="71" spans="1:12" x14ac:dyDescent="0.25">
      <c r="B71">
        <v>2223</v>
      </c>
      <c r="C71" s="40"/>
      <c r="D71" s="45" t="s">
        <v>76</v>
      </c>
      <c r="J71" t="s">
        <v>84</v>
      </c>
      <c r="K71" s="18">
        <f>(4*547)*12*1.2359</f>
        <v>32449.790400000002</v>
      </c>
      <c r="L71" s="18"/>
    </row>
    <row r="72" spans="1:12" x14ac:dyDescent="0.25">
      <c r="B72">
        <v>2224</v>
      </c>
      <c r="C72" s="41"/>
      <c r="D72" s="45" t="s">
        <v>77</v>
      </c>
      <c r="J72" t="s">
        <v>83</v>
      </c>
      <c r="K72" s="18"/>
      <c r="L72" s="18"/>
    </row>
    <row r="73" spans="1:12" x14ac:dyDescent="0.25">
      <c r="B73">
        <v>2239</v>
      </c>
      <c r="C73" s="41"/>
      <c r="D73" s="45" t="s">
        <v>78</v>
      </c>
      <c r="J73" s="23"/>
      <c r="K73" s="18"/>
      <c r="L73" s="18"/>
    </row>
    <row r="74" spans="1:12" x14ac:dyDescent="0.25">
      <c r="B74">
        <v>2243</v>
      </c>
      <c r="C74" s="46">
        <v>10000</v>
      </c>
      <c r="D74" s="45" t="s">
        <v>79</v>
      </c>
      <c r="J74" s="23"/>
      <c r="K74" s="18"/>
      <c r="L74" s="18"/>
    </row>
    <row r="75" spans="1:12" x14ac:dyDescent="0.25">
      <c r="B75">
        <v>2244</v>
      </c>
      <c r="C75" s="46"/>
      <c r="D75" s="45" t="s">
        <v>80</v>
      </c>
      <c r="K75" s="18">
        <f>SUM(K69:K72)</f>
        <v>57958.7664</v>
      </c>
      <c r="L75" s="18"/>
    </row>
    <row r="76" spans="1:12" x14ac:dyDescent="0.25">
      <c r="B76">
        <v>2247</v>
      </c>
      <c r="C76" s="46">
        <v>2000</v>
      </c>
      <c r="D76" s="45" t="s">
        <v>57</v>
      </c>
      <c r="K76" s="18"/>
      <c r="L76" s="18"/>
    </row>
    <row r="77" spans="1:12" x14ac:dyDescent="0.25">
      <c r="B77">
        <v>2239</v>
      </c>
      <c r="C77" s="46">
        <v>3000</v>
      </c>
      <c r="D77" s="45" t="s">
        <v>82</v>
      </c>
      <c r="K77" s="18"/>
    </row>
    <row r="78" spans="1:12" x14ac:dyDescent="0.25">
      <c r="B78">
        <v>2350</v>
      </c>
      <c r="C78" s="46"/>
      <c r="D78" s="45" t="s">
        <v>81</v>
      </c>
      <c r="K78" s="18"/>
    </row>
    <row r="79" spans="1:12" x14ac:dyDescent="0.25">
      <c r="B79">
        <v>2350</v>
      </c>
      <c r="C79" s="46">
        <v>1000</v>
      </c>
      <c r="D79" s="45" t="s">
        <v>38</v>
      </c>
      <c r="J79" t="s">
        <v>29</v>
      </c>
      <c r="K79">
        <f>(1515+828)*12*1.2359</f>
        <v>34748.564400000003</v>
      </c>
    </row>
    <row r="80" spans="1:12" x14ac:dyDescent="0.25">
      <c r="C80" s="47">
        <f>SUM(C68:C79)</f>
        <v>16000</v>
      </c>
      <c r="D80" s="49"/>
      <c r="E80" s="49"/>
      <c r="F80" s="49"/>
      <c r="G80" s="49"/>
    </row>
    <row r="81" spans="3:7" x14ac:dyDescent="0.25">
      <c r="C81" s="48"/>
      <c r="D81" s="49"/>
      <c r="E81" s="49"/>
      <c r="F81" s="49"/>
      <c r="G81" s="49"/>
    </row>
    <row r="82" spans="3:7" x14ac:dyDescent="0.25">
      <c r="C82">
        <f>(1200)*12*1.2359</f>
        <v>17796.96</v>
      </c>
      <c r="D82" t="s">
        <v>85</v>
      </c>
    </row>
    <row r="83" spans="3:7" x14ac:dyDescent="0.25">
      <c r="C83">
        <f>(550+700)*12*1.2359</f>
        <v>18538.5</v>
      </c>
      <c r="D83" t="s">
        <v>87</v>
      </c>
    </row>
    <row r="84" spans="3:7" x14ac:dyDescent="0.25">
      <c r="C84" s="26">
        <f>C82/C83</f>
        <v>0.96</v>
      </c>
    </row>
  </sheetData>
  <mergeCells count="7">
    <mergeCell ref="D81:G81"/>
    <mergeCell ref="A1:O1"/>
    <mergeCell ref="E3:E4"/>
    <mergeCell ref="C51:Q51"/>
    <mergeCell ref="D57:Q57"/>
    <mergeCell ref="D59:Q59"/>
    <mergeCell ref="D80:G80"/>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Virtuve_S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Sarmite Bake</dc:creator>
  <cp:lastModifiedBy>Jevgēnija Sviridenkova</cp:lastModifiedBy>
  <cp:lastPrinted>2015-10-14T06:55:01Z</cp:lastPrinted>
  <dcterms:created xsi:type="dcterms:W3CDTF">2013-09-23T09:46:58Z</dcterms:created>
  <dcterms:modified xsi:type="dcterms:W3CDTF">2024-04-19T07:47:29Z</dcterms:modified>
</cp:coreProperties>
</file>