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C:\Users\Jevgenija\Nextcloud\Domes lēmumi un protokoli\2024\04_APRĪLIS\25.04.2024\Dokumentu PROJEKTI\"/>
    </mc:Choice>
  </mc:AlternateContent>
  <xr:revisionPtr revIDLastSave="0" documentId="8_{89A75D44-5077-46FD-B791-42963F0FC02F}" xr6:coauthVersionLast="47" xr6:coauthVersionMax="47" xr10:uidLastSave="{00000000-0000-0000-0000-000000000000}"/>
  <bookViews>
    <workbookView xWindow="-120" yWindow="-120" windowWidth="29040" windowHeight="15720" xr2:uid="{00000000-000D-0000-FFFF-FFFF00000000}"/>
  </bookViews>
  <sheets>
    <sheet name="Virtuve_S" sheetId="1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8" l="1"/>
  <c r="A12" i="18" s="1"/>
  <c r="C84" i="18"/>
  <c r="A51" i="18"/>
  <c r="C83" i="18" l="1"/>
  <c r="C82" i="18"/>
  <c r="B59" i="18" s="1"/>
  <c r="C80" i="18"/>
  <c r="K79" i="18"/>
  <c r="B57" i="18" s="1"/>
  <c r="B10" i="18" s="1"/>
  <c r="K75" i="18"/>
  <c r="K71" i="18"/>
  <c r="K70" i="18"/>
  <c r="C66" i="18"/>
  <c r="B21" i="18"/>
  <c r="A8" i="18"/>
  <c r="B3" i="18" l="1"/>
  <c r="I3" i="18" s="1"/>
  <c r="N3" i="18" l="1"/>
  <c r="I4" i="18"/>
  <c r="P4" i="18" s="1"/>
  <c r="P3" i="18"/>
  <c r="N4" i="18" l="1"/>
  <c r="O3" i="18"/>
  <c r="O4" i="18" l="1"/>
  <c r="Q3" i="18"/>
  <c r="Q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Gundars GS. Subocs</author>
  </authors>
  <commentList>
    <comment ref="D77" authorId="0" shapeId="0" xr:uid="{6EBBB3D4-E00C-4790-806E-40ED0FABCCBE}">
      <text>
        <r>
          <rPr>
            <b/>
            <sz val="9"/>
            <color indexed="81"/>
            <rFont val="Tahoma"/>
            <family val="2"/>
            <charset val="186"/>
          </rPr>
          <t>Gundars GS. Subocs:</t>
        </r>
        <r>
          <rPr>
            <sz val="9"/>
            <color indexed="81"/>
            <rFont val="Tahoma"/>
            <family val="2"/>
            <charset val="186"/>
          </rPr>
          <t xml:space="preserve">
Silt mezgks+katlu māja+skaitītāji</t>
        </r>
      </text>
    </comment>
  </commentList>
</comments>
</file>

<file path=xl/sharedStrings.xml><?xml version="1.0" encoding="utf-8"?>
<sst xmlns="http://schemas.openxmlformats.org/spreadsheetml/2006/main" count="90" uniqueCount="88">
  <si>
    <t>Nomas maksas noteikšanas metodika, ja nekustamo īpašumu iznomā publiskai personai, tās iestādei vai kapitālsabiedrībai publiskas funkcijas veikšanai</t>
  </si>
  <si>
    <t>NM =</t>
  </si>
  <si>
    <t>(Tizm/NĪpl + Nizm) x IZNpl</t>
  </si>
  <si>
    <t>, kur</t>
  </si>
  <si>
    <t>Cena par kvm (bez PVN):</t>
  </si>
  <si>
    <t>mēnesī par visu (bez PVN)</t>
  </si>
  <si>
    <t>Cena par kvm (ar PVN):</t>
  </si>
  <si>
    <t>NĪpl</t>
  </si>
  <si>
    <t>tā nekustamā īpašuma kopējā iznomājamā platība, kurā atrodas nomas objekts;</t>
  </si>
  <si>
    <t>IZNpl</t>
  </si>
  <si>
    <t>iznomājamā platība (kvadrātmetri).</t>
  </si>
  <si>
    <t>Nizm</t>
  </si>
  <si>
    <t>netiešās izmaksas gadā uz kvadrātmetru (aprēķina skat 35.rinda);</t>
  </si>
  <si>
    <t>Tizm</t>
  </si>
  <si>
    <t>tā nekustamā īpašuma tiešās izmaksas gadā, kurā atrodas nomas objekts. Aprēķina saskaņā</t>
  </si>
  <si>
    <t>57. Tā nekustamā īpašuma tiešās izmaksas gadā, kurā atrodas iznomājamais objekts, aprēķina, izmantojot šādu formulu:</t>
  </si>
  <si>
    <t>Tizm – attiecīgā nekustamā īpašuma tiešās izmaksas gadā;</t>
  </si>
  <si>
    <t>A</t>
  </si>
  <si>
    <t>P</t>
  </si>
  <si>
    <t>to pamatlīdzekļu plānotās uzturēšanas izmaksas, tai skaitā nolietojuma summa gadā, kurus izmanto vai plānots izmantot</t>
  </si>
  <si>
    <t>nekustamā īpašuma un tam piegulošās teritorijas sanitārajā uzkopšanā;</t>
  </si>
  <si>
    <t>N</t>
  </si>
  <si>
    <t>no attiecīgā nekustamā īpašuma ēkas atjaunošanas vērtības gadā;</t>
  </si>
  <si>
    <t>Zn</t>
  </si>
  <si>
    <t>C</t>
  </si>
  <si>
    <t>pēc pušu vienošanās papildus var iekļaut citas izmaksas.</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</si>
  <si>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</si>
  <si>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</si>
  <si>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</si>
  <si>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</si>
  <si>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</si>
  <si>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</si>
  <si>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</si>
  <si>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</si>
  <si>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</si>
  <si>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Vajadzīgā investīcija/mēnesī:</t>
  </si>
  <si>
    <t>Nomas maksa/ mēnesī bez investīcijas:</t>
  </si>
  <si>
    <t>Kopā:</t>
  </si>
  <si>
    <t>Kārtējā remonta un iestāžu un uzturēšanas materiāl</t>
  </si>
  <si>
    <t>Apkopējas</t>
  </si>
  <si>
    <t>Mēnesī</t>
  </si>
  <si>
    <t xml:space="preserve">attiecīgā nekustamā īpašuma apsaimniekošanas pamata pakalpojumu (iekārtu, tai skaitā liftu, un inženiertīklu tehniskā apkope un remonts, </t>
  </si>
  <si>
    <t xml:space="preserve">ugunsdrošības sistēmu un inventāra uzturēšana un remonts, tehniskās apsardzes signalizācijas un videonovērošanas sistēmu apkalpošana un </t>
  </si>
  <si>
    <t xml:space="preserve">remonts, būves konstruktīvo elementu apsekošana un remonts, teritorijas uzkopšana) un apsaimniekošanas papildu pakalpojumu (fiziskā </t>
  </si>
  <si>
    <t xml:space="preserve">apsardze, telpu uzkopšana, piekļuves kontroles sistēmu apkalpošana, automātiski paceļamo barjeru un vārtu apkalpošana un remonts, iekštelpu </t>
  </si>
  <si>
    <t xml:space="preserve">kosmētiskais remonts, komunālo pakalpojumu līgumu administrēšana un citi pakalpojumi) plānotās izmaksas, plānotās materiālu un ātri </t>
  </si>
  <si>
    <t xml:space="preserve">nolietojamā inventāra izmaksas gadā, kas rodas nekustamā īpašuma iznomātājam attiecīgā nekustamā īpašuma apsaimniekošanā, kā arī citas </t>
  </si>
  <si>
    <t xml:space="preserve">ar tieši iesaistītā personāla plānoto atlīdzību (ņemot vērā iesaistīto darbinieku skaitu un viņu darba laiku iznomājamā objektā gadā) saistītās </t>
  </si>
  <si>
    <t>Tizm = A + P + N + Zn + C + K/IznP, kur</t>
  </si>
  <si>
    <t xml:space="preserve">izmaksas. Apsaimniekošanas pamata pakalpojumus nodrošina vai organizē iznomātājs. Pašvaldības var noteikt, ka apsaimniekošanas pamata </t>
  </si>
  <si>
    <t>pakalpojumus nodrošina vai organizē nomnieks. Nomniekam, kas ir operatīvās darbības subjekts, apsaimniekošanas pamata pakalpojumus ir</t>
  </si>
  <si>
    <t xml:space="preserve">tiesības nodrošināt un organizēt pašam. Apsaimniekošanas papildu pakalpojumus nomniekam ir tiesības nodrošināt un organizēt pašam. </t>
  </si>
  <si>
    <t>Ja attiecīgos apsaimniekošanas pakalpojumus nodrošina un organizē pats nomnieks, konkrēto pakalpojumu izmaksas netiek iekļautas;</t>
  </si>
  <si>
    <t xml:space="preserve">izdevumi plānotajiem remontdarbiem un būvdarbiem, kas nepieciešami nekustamā īpašuma uzturēšanai un nav iekļauti A komponentē. </t>
  </si>
  <si>
    <t xml:space="preserve">Minētos izdevumus var noteikt, sastādot nepieciešamo uzturēšanas izmaksu plānu ēkas dzīves ciklā, ņemot vērā ēkas un neatdalāmo tehnisko </t>
  </si>
  <si>
    <t xml:space="preserve">iekārtu faktisko tehnisko stāvokli vai arī atbilstoši iznomātāja noteiktajai izdevumu aprēķināšanas kārtībai. Tie nedrīkst pārsniegt 2,5 procentus </t>
  </si>
  <si>
    <t>zemes nomas maksa gadā, ja nomas objekts atrodas uz citam īpašniekam piederošas zemes;</t>
  </si>
  <si>
    <t>Apdrošināšana</t>
  </si>
  <si>
    <t>K</t>
  </si>
  <si>
    <t>aizņemtā kapitāla vai pašu ieguldīto līdzekļu izmaksas nekustamā īpašuma attīstības projekta īstenošanai (aizņemtā kapitāla vai pašu ieguldīto</t>
  </si>
  <si>
    <t xml:space="preserve"> līdzekļu atmaksa un aizņemtā kapitāla izmaksas (bankas komisija par aizdevumu, resursu rezervācijas izmaksas, bankas aizdevuma procentu </t>
  </si>
  <si>
    <t xml:space="preserve">maksājumi, procentu likmju izmaiņu riska ierobežošanas izmaksas un citas ar aizdevuma atmaksu saistītas izmaksas), tiešās administrācijas </t>
  </si>
  <si>
    <t xml:space="preserve">izmaksas, kas radušās būvniecības, pirmsprojekta izpētes un projektēšanas laikā, ņemot vērā iznomātāja iesaistīto darbinieku skaitu un viņu </t>
  </si>
  <si>
    <t xml:space="preserve">darba laiku attiecīgā nekustamā īpašuma būvniecības, pirmsprojekta izpētes un projektēšanas procesā). Komponenti nepiemēro, ja ieguldījumi </t>
  </si>
  <si>
    <t xml:space="preserve">nomas objektā, ko iznomā publiskai personai vai tās iestādei, kapitālsabiedrībai vai privātpersonai publiskas funkcijas vai deleģēta valsts </t>
  </si>
  <si>
    <t xml:space="preserve">pārvaldes uzdevuma veikšanai, tiek finansēti no publiskas personas finanšu līdzekļiem, Eiropas Savienības struktūrfondu vai Kohēzijas fonda </t>
  </si>
  <si>
    <t>līdzekļiem vai citiem ārvalsts finanšu instrumentiem;</t>
  </si>
  <si>
    <t>IznP</t>
  </si>
  <si>
    <t xml:space="preserve">aizņemtā kapitāla (kredīta saistību) atmaksas ilgums, ja puses nav vienojušās par citu atmaksas ilgumu, vai pašu ieguldīto līdzekļu atmaksas </t>
  </si>
  <si>
    <t>ilgums, kas noteikts, ņemot vērā ēkas lietderīgās lietošanas laiku.</t>
  </si>
  <si>
    <t>dienā</t>
  </si>
  <si>
    <t>stundā</t>
  </si>
  <si>
    <t>telpa stundā</t>
  </si>
  <si>
    <t>Ar PVN</t>
  </si>
  <si>
    <t>apkure</t>
  </si>
  <si>
    <t>ūdens, kanalizācija</t>
  </si>
  <si>
    <t>elektroenerģija</t>
  </si>
  <si>
    <t xml:space="preserve">atkritumu savākšana </t>
  </si>
  <si>
    <t>deratizācija</t>
  </si>
  <si>
    <t>iekārtu tehn. apkal.</t>
  </si>
  <si>
    <t>paklāju noma</t>
  </si>
  <si>
    <t>Higiēnas preces, mazg.līdz.</t>
  </si>
  <si>
    <t>Logu mazgāšana</t>
  </si>
  <si>
    <t>Admin.</t>
  </si>
  <si>
    <t>Sargi</t>
  </si>
  <si>
    <t xml:space="preserve"> saimnieks</t>
  </si>
  <si>
    <t>Labiek.str.</t>
  </si>
  <si>
    <t>administratīvais bloks (admin.,  labiek.str.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</si>
</sst>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_-* #,##0.000_-;\-* #,##0.000_-;_-* &quot;-&quot;??_-;_-@_-"/>
    <numFmt numFmtId="167" formatCode="_-* #,##0.00000_-;\-* #,##0.00000_-;_-* &quot;-&quot;??_-;_-@_-"/>
  </numFmts>
  <fonts count="16" x14ac:knownFonts="1">
    <font>
      <sz val="11"/>
      <color indexed="8"/>
      <name val="Calibri"/>
      <family val="2"/>
      <charset val="186"/>
    </font>
    <font>
      <sz val="11"/>
      <color indexed="8"/>
      <name val="Calibri"/>
      <family val="2"/>
      <charset val="186"/>
    </font>
    <font>
      <b/>
      <sz val="10"/>
      <color indexed="8"/>
      <name val="Verdana"/>
      <family val="2"/>
      <charset val="186"/>
    </font>
    <font>
      <sz val="9"/>
      <color indexed="8"/>
      <name val="Verdana"/>
      <family val="2"/>
      <charset val="186"/>
    </font>
    <font>
      <sz val="10"/>
      <color indexed="8"/>
      <name val="Calibri"/>
      <family val="2"/>
      <charset val="186"/>
    </font>
    <font>
      <sz val="10"/>
      <name val="Arial"/>
      <family val="2"/>
      <charset val="186"/>
    </font>
    <font>
      <sz val="9"/>
      <color indexed="81"/>
      <name val="Tahoma"/>
      <family val="2"/>
      <charset val="186"/>
    </font>
    <font>
      <b/>
      <sz val="9"/>
      <color indexed="81"/>
      <name val="Tahoma"/>
      <family val="2"/>
      <charset val="186"/>
    </font>
    <font>
      <sz val="11"/>
      <color rgb="FFFF0000"/>
      <name val="Calibri"/>
      <family val="2"/>
      <charset val="186"/>
    </font>
    <font>
      <sz val="11"/>
      <color theme="3" tint="0.39997558519241921"/>
      <name val="Calibri"/>
      <family val="2"/>
      <charset val="186"/>
    </font>
    <font>
      <sz val="9"/>
      <color indexed="8"/>
      <name val="Arial"/>
      <family val="2"/>
      <charset val="186"/>
    </font>
    <font>
      <sz val="11"/>
      <color theme="1"/>
      <name val="Calibri"/>
      <family val="2"/>
      <charset val="186"/>
    </font>
    <font>
      <sz val="11"/>
      <name val="Calibri"/>
      <family val="2"/>
      <charset val="186"/>
    </font>
    <font>
      <sz val="10"/>
      <color rgb="FFFF0000"/>
      <name val="Arial"/>
      <family val="2"/>
      <charset val="186"/>
    </font>
    <font>
      <sz val="10"/>
      <color rgb="FFFF0000"/>
      <name val="Calibri"/>
      <family val="2"/>
      <charset val="186"/>
    </font>
    <font>
      <b/>
      <sz val="10"/>
      <name val="Arial"/>
      <family val="2"/>
      <charset val="186"/>
    </font>
  </fonts>
  <fills count="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
      <patternFill patternType="solid">
        <fgColor theme="0"/>
        <bgColor indexed="64"/>
      </patternFill>
    </fill>
    <fill>
      <patternFill patternType="solid">
        <fgColor rgb="FFC00000"/>
        <bgColor indexed="64"/>
      </patternFill>
    </fill>
  </fills>
  <borders count="3">
    <border>
      <left/>
      <right/>
      <top/>
      <bottom/>
      <diagonal/>
    </border>
    <border>
      <left/>
      <right/>
      <top/>
      <bottom style="medium">
        <color indexed="8"/>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cellStyleXfs>
  <cellXfs count="54">
    <xf numFmtId="0" fontId="0" fillId="0" borderId="0" xfId="0"/>
    <xf numFmtId="164" fontId="1" fillId="2" borderId="0" xfId="1" applyNumberFormat="1" applyFont="1" applyFill="1"/>
    <xf numFmtId="0" fontId="3" fillId="0" borderId="0" xfId="0" applyFont="1" applyAlignment="1">
      <alignment horizontal="right" vertical="center" indent="1"/>
    </xf>
    <xf numFmtId="0" fontId="3" fillId="0" borderId="1" xfId="0" applyFont="1" applyBorder="1" applyAlignment="1">
      <alignment horizontal="center" vertical="center"/>
    </xf>
    <xf numFmtId="0" fontId="0" fillId="0" borderId="0" xfId="0" applyAlignment="1">
      <alignment horizontal="right"/>
    </xf>
    <xf numFmtId="43" fontId="1" fillId="3" borderId="0" xfId="1" applyFont="1" applyFill="1"/>
    <xf numFmtId="164" fontId="1" fillId="0" borderId="0" xfId="1" applyNumberFormat="1" applyFont="1"/>
    <xf numFmtId="0" fontId="3" fillId="0" borderId="0" xfId="0" applyFont="1" applyAlignment="1">
      <alignment horizontal="center" vertical="center"/>
    </xf>
    <xf numFmtId="43" fontId="0" fillId="3" borderId="0" xfId="0" applyNumberFormat="1" applyFill="1"/>
    <xf numFmtId="164" fontId="1" fillId="4" borderId="0" xfId="1" applyNumberFormat="1" applyFont="1" applyFill="1"/>
    <xf numFmtId="0" fontId="3" fillId="0" borderId="0" xfId="0" applyFont="1" applyAlignment="1">
      <alignment vertical="center"/>
    </xf>
    <xf numFmtId="9" fontId="1" fillId="0" borderId="0" xfId="2" applyFont="1"/>
    <xf numFmtId="0" fontId="3" fillId="0" borderId="0" xfId="0" applyFont="1"/>
    <xf numFmtId="0" fontId="0" fillId="0" borderId="0" xfId="0" applyAlignment="1">
      <alignment vertical="center"/>
    </xf>
    <xf numFmtId="0" fontId="3" fillId="0" borderId="0" xfId="0" applyFont="1" applyAlignment="1">
      <alignment horizontal="left" vertical="center" indent="1"/>
    </xf>
    <xf numFmtId="43" fontId="0" fillId="4" borderId="0" xfId="1" applyFont="1" applyFill="1"/>
    <xf numFmtId="0" fontId="3" fillId="0" borderId="0" xfId="0" applyFont="1" applyAlignment="1">
      <alignment horizontal="left" vertical="center" wrapText="1"/>
    </xf>
    <xf numFmtId="0" fontId="0" fillId="4" borderId="0" xfId="0" applyFill="1"/>
    <xf numFmtId="164" fontId="0" fillId="0" borderId="0" xfId="1" applyNumberFormat="1" applyFont="1"/>
    <xf numFmtId="0" fontId="0" fillId="0" borderId="2" xfId="0" applyBorder="1"/>
    <xf numFmtId="0" fontId="0" fillId="0" borderId="2" xfId="0" applyBorder="1" applyAlignment="1">
      <alignment horizontal="right"/>
    </xf>
    <xf numFmtId="164" fontId="0" fillId="0" borderId="2" xfId="0" applyNumberFormat="1" applyBorder="1"/>
    <xf numFmtId="164" fontId="0" fillId="0" borderId="0" xfId="0" applyNumberFormat="1"/>
    <xf numFmtId="0" fontId="4" fillId="0" borderId="0" xfId="0" applyFont="1"/>
    <xf numFmtId="0" fontId="5" fillId="0" borderId="0" xfId="0" applyFont="1" applyAlignment="1">
      <alignment horizontal="left"/>
    </xf>
    <xf numFmtId="0" fontId="5" fillId="0" borderId="0" xfId="0" applyFont="1"/>
    <xf numFmtId="0" fontId="9" fillId="0" borderId="0" xfId="0" applyFont="1"/>
    <xf numFmtId="164" fontId="1" fillId="5" borderId="0" xfId="1" applyNumberFormat="1" applyFont="1" applyFill="1"/>
    <xf numFmtId="164" fontId="8" fillId="6" borderId="0" xfId="1" applyNumberFormat="1" applyFont="1" applyFill="1"/>
    <xf numFmtId="165" fontId="1" fillId="5" borderId="0" xfId="1" applyNumberFormat="1" applyFont="1" applyFill="1"/>
    <xf numFmtId="164" fontId="12" fillId="5" borderId="0" xfId="1" applyNumberFormat="1" applyFont="1" applyFill="1"/>
    <xf numFmtId="164" fontId="12" fillId="4" borderId="0" xfId="1" applyNumberFormat="1" applyFont="1" applyFill="1"/>
    <xf numFmtId="0" fontId="8" fillId="0" borderId="0" xfId="0" applyFont="1"/>
    <xf numFmtId="164" fontId="11" fillId="5" borderId="0" xfId="1" applyNumberFormat="1" applyFont="1" applyFill="1"/>
    <xf numFmtId="164" fontId="11" fillId="4" borderId="0" xfId="1" applyNumberFormat="1" applyFont="1" applyFill="1"/>
    <xf numFmtId="0" fontId="0" fillId="0" borderId="0" xfId="0" applyAlignment="1">
      <alignment wrapText="1"/>
    </xf>
    <xf numFmtId="166" fontId="0" fillId="0" borderId="0" xfId="1" applyNumberFormat="1" applyFont="1"/>
    <xf numFmtId="165" fontId="11" fillId="4" borderId="0" xfId="1" applyNumberFormat="1" applyFont="1" applyFill="1"/>
    <xf numFmtId="164" fontId="12" fillId="0" borderId="0" xfId="1" applyNumberFormat="1" applyFont="1" applyFill="1"/>
    <xf numFmtId="43" fontId="8" fillId="5" borderId="0" xfId="1" applyFont="1" applyFill="1"/>
    <xf numFmtId="164" fontId="8" fillId="0" borderId="0" xfId="1" applyNumberFormat="1" applyFont="1"/>
    <xf numFmtId="164" fontId="13" fillId="0" borderId="0" xfId="1" applyNumberFormat="1" applyFont="1" applyAlignment="1">
      <alignment horizontal="left"/>
    </xf>
    <xf numFmtId="167" fontId="0" fillId="0" borderId="0" xfId="1" applyNumberFormat="1" applyFont="1"/>
    <xf numFmtId="43" fontId="0" fillId="7" borderId="0" xfId="0" applyNumberFormat="1" applyFill="1"/>
    <xf numFmtId="0" fontId="14" fillId="0" borderId="0" xfId="0" applyFont="1"/>
    <xf numFmtId="0" fontId="4" fillId="0" borderId="0" xfId="0" applyFont="1" applyAlignment="1">
      <alignment horizontal="left"/>
    </xf>
    <xf numFmtId="164" fontId="5" fillId="0" borderId="0" xfId="1" applyNumberFormat="1" applyFont="1" applyAlignment="1">
      <alignment horizontal="left"/>
    </xf>
    <xf numFmtId="164" fontId="15" fillId="0" borderId="0" xfId="1" applyNumberFormat="1" applyFont="1" applyAlignment="1">
      <alignment horizontal="left"/>
    </xf>
    <xf numFmtId="0" fontId="12" fillId="0" borderId="0" xfId="0" applyFont="1" applyAlignment="1">
      <alignment horizontal="left"/>
    </xf>
    <xf numFmtId="0" fontId="4" fillId="0" borderId="0" xfId="0" applyFont="1" applyAlignment="1">
      <alignment horizontal="left"/>
    </xf>
    <xf numFmtId="0" fontId="2" fillId="0" borderId="0" xfId="0" applyFont="1" applyAlignment="1">
      <alignment horizontal="center" wrapText="1"/>
    </xf>
    <xf numFmtId="0" fontId="3" fillId="0" borderId="0" xfId="0" applyFont="1" applyAlignment="1">
      <alignment horizontal="left" vertical="center" indent="1"/>
    </xf>
    <xf numFmtId="0" fontId="3" fillId="0" borderId="0" xfId="0" applyFont="1" applyAlignment="1">
      <alignment horizontal="left" vertical="center" wrapText="1"/>
    </xf>
    <xf numFmtId="0" fontId="3" fillId="5" borderId="0" xfId="0" applyFont="1" applyFill="1" applyAlignment="1">
      <alignment horizontal="left" vertical="center" wrapText="1"/>
    </xf>
  </cellXfs>
  <cellStyles count="7">
    <cellStyle name="Comma" xfId="1" builtinId="3"/>
    <cellStyle name="Comma 3" xfId="3" xr:uid="{00000000-0005-0000-0000-000000000000}"/>
    <cellStyle name="Comma 5" xfId="4" xr:uid="{00000000-0005-0000-0000-000001000000}"/>
    <cellStyle name="Komats 20" xfId="6" xr:uid="{00000000-0005-0000-0000-000003000000}"/>
    <cellStyle name="Komats 6" xfId="5" xr:uid="{00000000-0005-0000-0000-000004000000}"/>
    <cellStyle name="Normal" xfId="0" builtinId="0"/>
    <cellStyle name="Percent" xfId="2"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6A185-6B53-4628-B3B1-CCE5CBCD17A5}">
  <dimension ref="A1:Q84"/>
  <sheetViews>
    <sheetView tabSelected="1" workbookViewId="0">
      <selection activeCell="B61" sqref="B61"/>
    </sheetView>
  </sheetViews>
  <sheetFormatPr defaultRowHeight="15" x14ac:dyDescent="0.25"/>
  <cols>
    <col min="1" max="1" width="15.5703125" customWidth="1"/>
    <col min="2" max="2" width="12.28515625" customWidth="1"/>
    <col min="3" max="3" width="10.28515625" bestFit="1" customWidth="1"/>
    <col min="4" max="4" width="24.85546875" customWidth="1"/>
    <col min="10" max="10" width="10" customWidth="1"/>
    <col min="11" max="11" width="11.42578125" bestFit="1" customWidth="1"/>
    <col min="16" max="16" width="12.42578125" customWidth="1"/>
  </cols>
  <sheetData>
    <row r="1" spans="1:17" ht="30" customHeight="1" x14ac:dyDescent="0.25">
      <c r="A1" s="50" t="s">
        <v>0</v>
      </c>
      <c r="B1" s="50"/>
      <c r="C1" s="50"/>
      <c r="D1" s="50"/>
      <c r="E1" s="50"/>
      <c r="F1" s="50"/>
      <c r="G1" s="50"/>
      <c r="H1" s="50"/>
      <c r="I1" s="50"/>
      <c r="J1" s="50"/>
      <c r="K1" s="50"/>
      <c r="L1" s="50"/>
      <c r="M1" s="50"/>
      <c r="N1" s="50"/>
      <c r="O1" s="50"/>
    </row>
    <row r="2" spans="1:17" ht="30" x14ac:dyDescent="0.25">
      <c r="I2" t="s">
        <v>40</v>
      </c>
      <c r="N2" t="s">
        <v>70</v>
      </c>
      <c r="O2" t="s">
        <v>71</v>
      </c>
      <c r="Q2" s="35" t="s">
        <v>72</v>
      </c>
    </row>
    <row r="3" spans="1:17" ht="15.75" thickBot="1" x14ac:dyDescent="0.3">
      <c r="B3" s="1">
        <f>((A12/B6+B10)*B8)/12</f>
        <v>2161.5013805217745</v>
      </c>
      <c r="C3" s="2" t="s">
        <v>1</v>
      </c>
      <c r="D3" s="3" t="s">
        <v>2</v>
      </c>
      <c r="E3" s="51" t="s">
        <v>3</v>
      </c>
      <c r="H3" s="4" t="s">
        <v>4</v>
      </c>
      <c r="I3" s="5">
        <f>B3/B8</f>
        <v>3.8121717469519831</v>
      </c>
      <c r="K3" s="36"/>
      <c r="L3" s="36"/>
      <c r="M3" s="36"/>
      <c r="N3" s="42">
        <f>I3/20</f>
        <v>0.19060858734759917</v>
      </c>
      <c r="O3" s="36">
        <f>N3/8</f>
        <v>2.3826073418449896E-2</v>
      </c>
      <c r="P3" s="39">
        <f>I3*B8</f>
        <v>2161.5013805217745</v>
      </c>
      <c r="Q3" s="43">
        <f>O3*B8</f>
        <v>13.509383628261091</v>
      </c>
    </row>
    <row r="4" spans="1:17" x14ac:dyDescent="0.25">
      <c r="B4" s="4" t="s">
        <v>5</v>
      </c>
      <c r="C4" s="2"/>
      <c r="D4" s="7">
        <v>12</v>
      </c>
      <c r="E4" s="51"/>
      <c r="H4" s="4" t="s">
        <v>6</v>
      </c>
      <c r="I4" s="8">
        <f>I3*1.21</f>
        <v>4.6127278138118992</v>
      </c>
      <c r="K4" s="36"/>
      <c r="L4" s="36"/>
      <c r="M4" s="36" t="s">
        <v>73</v>
      </c>
      <c r="N4" s="42">
        <f>N3*1.21</f>
        <v>0.23063639069059499</v>
      </c>
      <c r="O4" s="42">
        <f>O3*1.21</f>
        <v>2.8829548836324374E-2</v>
      </c>
      <c r="P4" s="39">
        <f>I4*B8</f>
        <v>2615.416670431347</v>
      </c>
      <c r="Q4" s="43">
        <f>Q3*1.21</f>
        <v>16.346354190195921</v>
      </c>
    </row>
    <row r="6" spans="1:17" x14ac:dyDescent="0.25">
      <c r="A6" s="32"/>
      <c r="B6" s="30">
        <v>10486.2</v>
      </c>
      <c r="C6" t="s">
        <v>7</v>
      </c>
      <c r="D6" s="10" t="s">
        <v>8</v>
      </c>
    </row>
    <row r="7" spans="1:17" x14ac:dyDescent="0.25">
      <c r="B7" s="6"/>
      <c r="D7" s="10"/>
    </row>
    <row r="8" spans="1:17" x14ac:dyDescent="0.25">
      <c r="A8" s="11">
        <f>B8/B6</f>
        <v>5.4071064828059734E-2</v>
      </c>
      <c r="B8" s="37">
        <v>567</v>
      </c>
      <c r="C8" t="s">
        <v>9</v>
      </c>
      <c r="D8" s="12" t="s">
        <v>10</v>
      </c>
      <c r="E8" s="12"/>
    </row>
    <row r="9" spans="1:17" x14ac:dyDescent="0.25">
      <c r="B9" s="6"/>
      <c r="D9" s="10"/>
    </row>
    <row r="10" spans="1:17" x14ac:dyDescent="0.25">
      <c r="B10" s="29">
        <f>A51</f>
        <v>3.1812532733168033</v>
      </c>
      <c r="C10" t="s">
        <v>11</v>
      </c>
      <c r="D10" s="12" t="s">
        <v>12</v>
      </c>
    </row>
    <row r="11" spans="1:17" x14ac:dyDescent="0.25">
      <c r="C11" s="12"/>
    </row>
    <row r="12" spans="1:17" x14ac:dyDescent="0.25">
      <c r="A12" s="9">
        <f>B21+B32+B34+B38+B39+B40/B48</f>
        <v>446343.08640000003</v>
      </c>
      <c r="B12" t="s">
        <v>13</v>
      </c>
      <c r="C12" t="s">
        <v>14</v>
      </c>
    </row>
    <row r="14" spans="1:17" x14ac:dyDescent="0.25">
      <c r="D14" s="10" t="s">
        <v>15</v>
      </c>
    </row>
    <row r="15" spans="1:17" x14ac:dyDescent="0.25">
      <c r="D15" s="13"/>
    </row>
    <row r="16" spans="1:17" x14ac:dyDescent="0.25">
      <c r="D16" t="s">
        <v>48</v>
      </c>
    </row>
    <row r="17" spans="2:4" x14ac:dyDescent="0.25">
      <c r="D17" s="13"/>
    </row>
    <row r="18" spans="2:4" x14ac:dyDescent="0.25">
      <c r="D18" s="14" t="s">
        <v>16</v>
      </c>
    </row>
    <row r="21" spans="2:4" x14ac:dyDescent="0.25">
      <c r="B21" s="27">
        <f>C80+K75</f>
        <v>73958.766399999993</v>
      </c>
      <c r="C21" t="s">
        <v>17</v>
      </c>
      <c r="D21" t="s">
        <v>41</v>
      </c>
    </row>
    <row r="22" spans="2:4" x14ac:dyDescent="0.25">
      <c r="B22" s="6"/>
      <c r="D22" t="s">
        <v>42</v>
      </c>
    </row>
    <row r="23" spans="2:4" x14ac:dyDescent="0.25">
      <c r="B23" s="6"/>
      <c r="D23" t="s">
        <v>43</v>
      </c>
    </row>
    <row r="24" spans="2:4" x14ac:dyDescent="0.25">
      <c r="B24" s="6"/>
      <c r="D24" t="s">
        <v>44</v>
      </c>
    </row>
    <row r="25" spans="2:4" x14ac:dyDescent="0.25">
      <c r="B25" s="6"/>
      <c r="D25" t="s">
        <v>45</v>
      </c>
    </row>
    <row r="26" spans="2:4" x14ac:dyDescent="0.25">
      <c r="B26" s="6"/>
      <c r="D26" t="s">
        <v>46</v>
      </c>
    </row>
    <row r="27" spans="2:4" x14ac:dyDescent="0.25">
      <c r="B27" s="6"/>
      <c r="D27" t="s">
        <v>47</v>
      </c>
    </row>
    <row r="28" spans="2:4" x14ac:dyDescent="0.25">
      <c r="B28" s="6"/>
      <c r="D28" t="s">
        <v>49</v>
      </c>
    </row>
    <row r="29" spans="2:4" x14ac:dyDescent="0.25">
      <c r="B29" s="6"/>
      <c r="D29" t="s">
        <v>50</v>
      </c>
    </row>
    <row r="30" spans="2:4" x14ac:dyDescent="0.25">
      <c r="B30" s="6"/>
      <c r="D30" t="s">
        <v>51</v>
      </c>
    </row>
    <row r="31" spans="2:4" x14ac:dyDescent="0.25">
      <c r="B31" s="6"/>
      <c r="D31" t="s">
        <v>52</v>
      </c>
    </row>
    <row r="32" spans="2:4" x14ac:dyDescent="0.25">
      <c r="B32" s="33">
        <v>0</v>
      </c>
      <c r="C32" t="s">
        <v>18</v>
      </c>
      <c r="D32" t="s">
        <v>19</v>
      </c>
    </row>
    <row r="33" spans="2:4" x14ac:dyDescent="0.25">
      <c r="B33" s="6"/>
      <c r="D33" t="s">
        <v>20</v>
      </c>
    </row>
    <row r="34" spans="2:4" x14ac:dyDescent="0.25">
      <c r="B34" s="33">
        <v>0</v>
      </c>
      <c r="C34" t="s">
        <v>21</v>
      </c>
      <c r="D34" t="s">
        <v>53</v>
      </c>
    </row>
    <row r="35" spans="2:4" x14ac:dyDescent="0.25">
      <c r="B35" s="6"/>
      <c r="D35" t="s">
        <v>54</v>
      </c>
    </row>
    <row r="36" spans="2:4" x14ac:dyDescent="0.25">
      <c r="B36" s="6"/>
      <c r="D36" t="s">
        <v>55</v>
      </c>
    </row>
    <row r="37" spans="2:4" x14ac:dyDescent="0.25">
      <c r="B37" s="6"/>
      <c r="D37" t="s">
        <v>22</v>
      </c>
    </row>
    <row r="38" spans="2:4" x14ac:dyDescent="0.25">
      <c r="B38" s="30">
        <v>0</v>
      </c>
      <c r="C38" t="s">
        <v>23</v>
      </c>
      <c r="D38" t="s">
        <v>56</v>
      </c>
    </row>
    <row r="39" spans="2:4" x14ac:dyDescent="0.25">
      <c r="B39" s="30">
        <v>0</v>
      </c>
      <c r="C39" t="s">
        <v>24</v>
      </c>
      <c r="D39" t="s">
        <v>25</v>
      </c>
    </row>
    <row r="40" spans="2:4" x14ac:dyDescent="0.25">
      <c r="B40" s="30">
        <f>9309608</f>
        <v>9309608</v>
      </c>
      <c r="C40" t="s">
        <v>58</v>
      </c>
      <c r="D40" t="s">
        <v>59</v>
      </c>
    </row>
    <row r="41" spans="2:4" x14ac:dyDescent="0.25">
      <c r="B41" s="38"/>
      <c r="D41" t="s">
        <v>60</v>
      </c>
    </row>
    <row r="42" spans="2:4" x14ac:dyDescent="0.25">
      <c r="D42" t="s">
        <v>61</v>
      </c>
    </row>
    <row r="43" spans="2:4" x14ac:dyDescent="0.25">
      <c r="D43" t="s">
        <v>62</v>
      </c>
    </row>
    <row r="44" spans="2:4" x14ac:dyDescent="0.25">
      <c r="D44" t="s">
        <v>63</v>
      </c>
    </row>
    <row r="45" spans="2:4" x14ac:dyDescent="0.25">
      <c r="D45" t="s">
        <v>64</v>
      </c>
    </row>
    <row r="46" spans="2:4" x14ac:dyDescent="0.25">
      <c r="D46" t="s">
        <v>65</v>
      </c>
    </row>
    <row r="47" spans="2:4" x14ac:dyDescent="0.25">
      <c r="D47" t="s">
        <v>66</v>
      </c>
    </row>
    <row r="48" spans="2:4" x14ac:dyDescent="0.25">
      <c r="B48" s="30">
        <v>25</v>
      </c>
      <c r="C48" t="s">
        <v>67</v>
      </c>
      <c r="D48" t="s">
        <v>68</v>
      </c>
    </row>
    <row r="49" spans="1:17" x14ac:dyDescent="0.25">
      <c r="D49" t="s">
        <v>69</v>
      </c>
    </row>
    <row r="51" spans="1:17" ht="24" customHeight="1" x14ac:dyDescent="0.25">
      <c r="A51" s="15">
        <f>B57*B59/B61</f>
        <v>3.1812532733168033</v>
      </c>
      <c r="B51" t="s">
        <v>11</v>
      </c>
      <c r="C51" s="52" t="s">
        <v>26</v>
      </c>
      <c r="D51" s="52"/>
      <c r="E51" s="52"/>
      <c r="F51" s="52"/>
      <c r="G51" s="52"/>
      <c r="H51" s="52"/>
      <c r="I51" s="52"/>
      <c r="J51" s="52"/>
      <c r="K51" s="52"/>
      <c r="L51" s="52"/>
      <c r="M51" s="52"/>
      <c r="N51" s="52"/>
      <c r="O51" s="52"/>
      <c r="P51" s="52"/>
      <c r="Q51" s="52"/>
    </row>
    <row r="53" spans="1:17" x14ac:dyDescent="0.25">
      <c r="E53" s="12" t="s">
        <v>27</v>
      </c>
    </row>
    <row r="55" spans="1:17" x14ac:dyDescent="0.25">
      <c r="E55" s="12" t="s">
        <v>28</v>
      </c>
    </row>
    <row r="57" spans="1:17" ht="40.9" customHeight="1" x14ac:dyDescent="0.25">
      <c r="A57" s="28"/>
      <c r="B57" s="34">
        <f>K79</f>
        <v>34748.564400000003</v>
      </c>
      <c r="C57" t="s">
        <v>29</v>
      </c>
      <c r="D57" s="52" t="s">
        <v>30</v>
      </c>
      <c r="E57" s="52"/>
      <c r="F57" s="52"/>
      <c r="G57" s="52"/>
      <c r="H57" s="52"/>
      <c r="I57" s="52"/>
      <c r="J57" s="52"/>
      <c r="K57" s="52"/>
      <c r="L57" s="52"/>
      <c r="M57" s="52"/>
      <c r="N57" s="52"/>
      <c r="O57" s="52"/>
      <c r="P57" s="52"/>
      <c r="Q57" s="52"/>
    </row>
    <row r="58" spans="1:17" x14ac:dyDescent="0.25">
      <c r="D58" s="16"/>
      <c r="E58" s="16"/>
      <c r="F58" s="16"/>
      <c r="G58" s="16"/>
      <c r="H58" s="16"/>
      <c r="I58" s="16"/>
      <c r="J58" s="16"/>
      <c r="K58" s="16"/>
      <c r="L58" s="16"/>
      <c r="M58" s="16"/>
      <c r="N58" s="16"/>
      <c r="O58" s="16"/>
      <c r="P58" s="16"/>
      <c r="Q58" s="16"/>
    </row>
    <row r="59" spans="1:17" ht="28.9" customHeight="1" x14ac:dyDescent="0.25">
      <c r="B59" s="17">
        <f>C84</f>
        <v>0.96</v>
      </c>
      <c r="C59" t="s">
        <v>31</v>
      </c>
      <c r="D59" s="53" t="s">
        <v>32</v>
      </c>
      <c r="E59" s="53"/>
      <c r="F59" s="53"/>
      <c r="G59" s="53"/>
      <c r="H59" s="53"/>
      <c r="I59" s="53"/>
      <c r="J59" s="53"/>
      <c r="K59" s="53"/>
      <c r="L59" s="53"/>
      <c r="M59" s="53"/>
      <c r="N59" s="53"/>
      <c r="O59" s="53"/>
      <c r="P59" s="53"/>
      <c r="Q59" s="53"/>
    </row>
    <row r="61" spans="1:17" x14ac:dyDescent="0.25">
      <c r="B61" s="31">
        <v>10486</v>
      </c>
      <c r="C61" t="s">
        <v>33</v>
      </c>
      <c r="D61" s="12" t="s">
        <v>34</v>
      </c>
    </row>
    <row r="64" spans="1:17" x14ac:dyDescent="0.25">
      <c r="B64" s="4" t="s">
        <v>35</v>
      </c>
      <c r="C64" s="18">
        <v>0</v>
      </c>
    </row>
    <row r="65" spans="1:12" x14ac:dyDescent="0.25">
      <c r="A65" s="19"/>
      <c r="B65" s="20" t="s">
        <v>36</v>
      </c>
      <c r="C65" s="21">
        <v>0</v>
      </c>
    </row>
    <row r="66" spans="1:12" x14ac:dyDescent="0.25">
      <c r="B66" t="s">
        <v>37</v>
      </c>
      <c r="C66" s="22">
        <f>C64+C65</f>
        <v>0</v>
      </c>
    </row>
    <row r="67" spans="1:12" x14ac:dyDescent="0.25">
      <c r="C67" s="23"/>
      <c r="D67" s="23"/>
      <c r="E67" s="23"/>
      <c r="F67" s="23"/>
    </row>
    <row r="68" spans="1:12" x14ac:dyDescent="0.25">
      <c r="C68" s="44"/>
      <c r="D68" s="23"/>
      <c r="E68" s="23"/>
      <c r="F68" s="23"/>
    </row>
    <row r="69" spans="1:12" x14ac:dyDescent="0.25">
      <c r="B69">
        <v>2221</v>
      </c>
      <c r="C69" s="40"/>
      <c r="D69" s="24" t="s">
        <v>74</v>
      </c>
      <c r="J69" t="s">
        <v>39</v>
      </c>
      <c r="K69" s="18"/>
      <c r="L69" s="18"/>
    </row>
    <row r="70" spans="1:12" x14ac:dyDescent="0.25">
      <c r="B70">
        <v>2222</v>
      </c>
      <c r="C70" s="40"/>
      <c r="D70" s="25" t="s">
        <v>75</v>
      </c>
      <c r="J70" t="s">
        <v>86</v>
      </c>
      <c r="K70" s="18">
        <f>(860+860)*12*1.2359</f>
        <v>25508.975999999999</v>
      </c>
      <c r="L70" s="18"/>
    </row>
    <row r="71" spans="1:12" x14ac:dyDescent="0.25">
      <c r="B71">
        <v>2223</v>
      </c>
      <c r="C71" s="40"/>
      <c r="D71" s="45" t="s">
        <v>76</v>
      </c>
      <c r="J71" t="s">
        <v>84</v>
      </c>
      <c r="K71" s="18">
        <f>(4*547)*12*1.2359</f>
        <v>32449.790400000002</v>
      </c>
      <c r="L71" s="18"/>
    </row>
    <row r="72" spans="1:12" x14ac:dyDescent="0.25">
      <c r="B72">
        <v>2224</v>
      </c>
      <c r="C72" s="41"/>
      <c r="D72" s="45" t="s">
        <v>77</v>
      </c>
      <c r="J72" t="s">
        <v>83</v>
      </c>
      <c r="K72" s="18"/>
      <c r="L72" s="18"/>
    </row>
    <row r="73" spans="1:12" x14ac:dyDescent="0.25">
      <c r="B73">
        <v>2239</v>
      </c>
      <c r="C73" s="41"/>
      <c r="D73" s="45" t="s">
        <v>78</v>
      </c>
      <c r="J73" s="23"/>
      <c r="K73" s="18"/>
      <c r="L73" s="18"/>
    </row>
    <row r="74" spans="1:12" x14ac:dyDescent="0.25">
      <c r="B74">
        <v>2243</v>
      </c>
      <c r="C74" s="46">
        <v>10000</v>
      </c>
      <c r="D74" s="45" t="s">
        <v>79</v>
      </c>
      <c r="J74" s="23"/>
      <c r="K74" s="18"/>
      <c r="L74" s="18"/>
    </row>
    <row r="75" spans="1:12" x14ac:dyDescent="0.25">
      <c r="B75">
        <v>2244</v>
      </c>
      <c r="C75" s="46"/>
      <c r="D75" s="45" t="s">
        <v>80</v>
      </c>
      <c r="K75" s="18">
        <f>SUM(K69:K72)</f>
        <v>57958.7664</v>
      </c>
      <c r="L75" s="18"/>
    </row>
    <row r="76" spans="1:12" x14ac:dyDescent="0.25">
      <c r="B76">
        <v>2247</v>
      </c>
      <c r="C76" s="46">
        <v>2000</v>
      </c>
      <c r="D76" s="45" t="s">
        <v>57</v>
      </c>
      <c r="K76" s="18"/>
      <c r="L76" s="18"/>
    </row>
    <row r="77" spans="1:12" x14ac:dyDescent="0.25">
      <c r="B77">
        <v>2239</v>
      </c>
      <c r="C77" s="46">
        <v>3000</v>
      </c>
      <c r="D77" s="45" t="s">
        <v>82</v>
      </c>
      <c r="K77" s="18"/>
    </row>
    <row r="78" spans="1:12" x14ac:dyDescent="0.25">
      <c r="B78">
        <v>2350</v>
      </c>
      <c r="C78" s="46"/>
      <c r="D78" s="45" t="s">
        <v>81</v>
      </c>
      <c r="K78" s="18"/>
    </row>
    <row r="79" spans="1:12" x14ac:dyDescent="0.25">
      <c r="B79">
        <v>2350</v>
      </c>
      <c r="C79" s="46">
        <v>1000</v>
      </c>
      <c r="D79" s="45" t="s">
        <v>38</v>
      </c>
      <c r="J79" t="s">
        <v>29</v>
      </c>
      <c r="K79">
        <f>(1515+828)*12*1.2359</f>
        <v>34748.564400000003</v>
      </c>
    </row>
    <row r="80" spans="1:12" x14ac:dyDescent="0.25">
      <c r="C80" s="47">
        <f>SUM(C68:C79)</f>
        <v>16000</v>
      </c>
      <c r="D80" s="49"/>
      <c r="E80" s="49"/>
      <c r="F80" s="49"/>
      <c r="G80" s="49"/>
    </row>
    <row r="81" spans="3:7" x14ac:dyDescent="0.25">
      <c r="C81" s="48"/>
      <c r="D81" s="49"/>
      <c r="E81" s="49"/>
      <c r="F81" s="49"/>
      <c r="G81" s="49"/>
    </row>
    <row r="82" spans="3:7" x14ac:dyDescent="0.25">
      <c r="C82">
        <f>(1200)*12*1.2359</f>
        <v>17796.96</v>
      </c>
      <c r="D82" t="s">
        <v>85</v>
      </c>
    </row>
    <row r="83" spans="3:7" x14ac:dyDescent="0.25">
      <c r="C83">
        <f>(550+700)*12*1.2359</f>
        <v>18538.5</v>
      </c>
      <c r="D83" t="s">
        <v>87</v>
      </c>
    </row>
    <row r="84" spans="3:7" x14ac:dyDescent="0.25">
      <c r="C84" s="26">
        <f>C82/C83</f>
        <v>0.96</v>
      </c>
    </row>
  </sheetData>
  <mergeCells count="7">
    <mergeCell ref="D81:G81"/>
    <mergeCell ref="A1:O1"/>
    <mergeCell ref="E3:E4"/>
    <mergeCell ref="C51:Q51"/>
    <mergeCell ref="D57:Q57"/>
    <mergeCell ref="D59:Q59"/>
    <mergeCell ref="D80:G8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Virtuve_S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Sarmite Bake</dc:creator>
  <cp:lastModifiedBy>Jevgēnija Sviridenkova</cp:lastModifiedBy>
  <cp:lastPrinted>2015-10-14T06:55:01Z</cp:lastPrinted>
  <dcterms:created xsi:type="dcterms:W3CDTF">2013-09-23T09:46:58Z</dcterms:created>
  <dcterms:modified xsi:type="dcterms:W3CDTF">2024-04-19T07:47:29Z</dcterms:modified>
</cp:coreProperties>
</file>