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X:\DOMES_SEDES\AVIZEI un MAJAS LAPAI\2021.gads\01_JANVĀRIS\"/>
    </mc:Choice>
  </mc:AlternateContent>
  <xr:revisionPtr revIDLastSave="0" documentId="8_{601E6C8A-90E1-467A-8E53-A7975005A322}" xr6:coauthVersionLast="46" xr6:coauthVersionMax="46" xr10:uidLastSave="{00000000-0000-0000-0000-000000000000}"/>
  <bookViews>
    <workbookView xWindow="-120" yWindow="-120" windowWidth="29040" windowHeight="15840" xr2:uid="{00000000-000D-0000-FFFF-FFFF00000000}"/>
  </bookViews>
  <sheets>
    <sheet name="Kopa_apstiprinasanai_01_2021" sheetId="1" r:id="rId1"/>
  </sheets>
  <externalReferences>
    <externalReference r:id="rId2"/>
    <externalReference r:id="rId3"/>
    <externalReference r:id="rId4"/>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Kopa_apstiprinasanai_01_2021!$A$1:$E$52</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 l="1"/>
  <c r="E27" i="1"/>
  <c r="E26" i="1"/>
  <c r="D26" i="1"/>
  <c r="C26" i="1"/>
  <c r="E25" i="1"/>
  <c r="D25" i="1"/>
  <c r="C25" i="1"/>
  <c r="E23" i="1"/>
  <c r="D23" i="1"/>
  <c r="C23" i="1"/>
  <c r="E22" i="1"/>
  <c r="D22" i="1"/>
  <c r="C22" i="1"/>
  <c r="E21" i="1"/>
  <c r="D21" i="1"/>
  <c r="C21" i="1"/>
  <c r="E20" i="1"/>
  <c r="D20" i="1"/>
  <c r="C20" i="1"/>
  <c r="C19" i="1"/>
  <c r="E18" i="1"/>
  <c r="C18" i="1"/>
  <c r="E17" i="1"/>
  <c r="D17" i="1"/>
  <c r="C17" i="1"/>
  <c r="E16" i="1"/>
  <c r="E15" i="1"/>
  <c r="D15" i="1"/>
  <c r="C15" i="1"/>
  <c r="E14" i="1"/>
  <c r="D14" i="1"/>
  <c r="C14" i="1"/>
  <c r="E13" i="1"/>
  <c r="D13" i="1"/>
  <c r="C13" i="1"/>
  <c r="E11" i="1"/>
  <c r="D11" i="1"/>
  <c r="C11" i="1"/>
  <c r="E10" i="1"/>
  <c r="D10" i="1"/>
  <c r="C10" i="1"/>
  <c r="E9" i="1"/>
  <c r="D9" i="1"/>
  <c r="C9" i="1"/>
  <c r="E8" i="1"/>
  <c r="D8" i="1"/>
  <c r="C8" i="1"/>
  <c r="E7" i="1"/>
  <c r="D7" i="1"/>
  <c r="C7" i="1"/>
  <c r="D12" i="1" l="1"/>
  <c r="D19" i="1"/>
  <c r="E12" i="1"/>
  <c r="E19" i="1"/>
  <c r="E29" i="1" s="1"/>
  <c r="E31" i="1" s="1"/>
  <c r="E33" i="1" s="1"/>
  <c r="E34" i="1" s="1"/>
  <c r="E37" i="1" s="1"/>
  <c r="E39" i="1" s="1"/>
  <c r="E40" i="1" s="1"/>
  <c r="C12" i="1"/>
  <c r="C29" i="1" s="1"/>
  <c r="C31" i="1" s="1"/>
  <c r="C33" i="1" s="1"/>
  <c r="C34" i="1" s="1"/>
  <c r="C37" i="1" s="1"/>
  <c r="C39" i="1" s="1"/>
  <c r="C40" i="1" s="1"/>
  <c r="D29" i="1"/>
  <c r="D31" i="1" s="1"/>
  <c r="D33" i="1" s="1"/>
  <c r="D34" i="1" s="1"/>
  <c r="D37" i="1" s="1"/>
  <c r="D39" i="1" s="1"/>
  <c r="D40" i="1" s="1"/>
  <c r="C4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C7" authorId="0" shapeId="0" xr:uid="{00000000-0006-0000-0000-000001000000}">
      <text>
        <r>
          <rPr>
            <b/>
            <sz val="9"/>
            <color indexed="81"/>
            <rFont val="Tahoma"/>
            <family val="2"/>
            <charset val="186"/>
          </rPr>
          <t>Sarmīte Mūze:</t>
        </r>
        <r>
          <rPr>
            <sz val="9"/>
            <color indexed="81"/>
            <rFont val="Tahoma"/>
            <family val="2"/>
            <charset val="186"/>
          </rPr>
          <t xml:space="preserve">
+50'000</t>
        </r>
      </text>
    </comment>
    <comment ref="D7" authorId="0" shapeId="0" xr:uid="{00000000-0006-0000-0000-000002000000}">
      <text>
        <r>
          <rPr>
            <b/>
            <sz val="9"/>
            <color indexed="81"/>
            <rFont val="Tahoma"/>
            <family val="2"/>
            <charset val="186"/>
          </rPr>
          <t>Sarmīte Mūze:</t>
        </r>
        <r>
          <rPr>
            <sz val="9"/>
            <color indexed="81"/>
            <rFont val="Tahoma"/>
            <family val="2"/>
            <charset val="186"/>
          </rPr>
          <t xml:space="preserve">
+45'000</t>
        </r>
      </text>
    </comment>
    <comment ref="C8" authorId="0" shapeId="0" xr:uid="{00000000-0006-0000-0000-000003000000}">
      <text>
        <r>
          <rPr>
            <b/>
            <sz val="9"/>
            <color indexed="81"/>
            <rFont val="Tahoma"/>
            <family val="2"/>
            <charset val="186"/>
          </rPr>
          <t>Sarmīte Mūze:</t>
        </r>
        <r>
          <rPr>
            <sz val="9"/>
            <color indexed="81"/>
            <rFont val="Tahoma"/>
            <family val="2"/>
            <charset val="186"/>
          </rPr>
          <t xml:space="preserve">
+30'000</t>
        </r>
      </text>
    </comment>
    <comment ref="C9" authorId="0" shapeId="0" xr:uid="{00000000-0006-0000-0000-000004000000}">
      <text>
        <r>
          <rPr>
            <b/>
            <sz val="9"/>
            <color indexed="81"/>
            <rFont val="Tahoma"/>
            <family val="2"/>
            <charset val="186"/>
          </rPr>
          <t>Sarmīte Mūze:</t>
        </r>
        <r>
          <rPr>
            <sz val="9"/>
            <color indexed="81"/>
            <rFont val="Tahoma"/>
            <family val="2"/>
            <charset val="186"/>
          </rPr>
          <t xml:space="preserve">
+30'000</t>
        </r>
      </text>
    </comment>
    <comment ref="D9" authorId="0" shapeId="0" xr:uid="{00000000-0006-0000-0000-000005000000}">
      <text>
        <r>
          <rPr>
            <b/>
            <sz val="9"/>
            <color indexed="81"/>
            <rFont val="Tahoma"/>
            <family val="2"/>
            <charset val="186"/>
          </rPr>
          <t>Sarmīte Mūze:</t>
        </r>
        <r>
          <rPr>
            <sz val="9"/>
            <color indexed="81"/>
            <rFont val="Tahoma"/>
            <family val="2"/>
            <charset val="186"/>
          </rPr>
          <t xml:space="preserve">
14'000</t>
        </r>
      </text>
    </comment>
    <comment ref="C10" authorId="0" shapeId="0" xr:uid="{00000000-0006-0000-0000-000006000000}">
      <text>
        <r>
          <rPr>
            <b/>
            <sz val="9"/>
            <color indexed="81"/>
            <rFont val="Tahoma"/>
            <family val="2"/>
            <charset val="186"/>
          </rPr>
          <t>Sarmīte Mūze:</t>
        </r>
        <r>
          <rPr>
            <sz val="9"/>
            <color indexed="81"/>
            <rFont val="Tahoma"/>
            <family val="2"/>
            <charset val="186"/>
          </rPr>
          <t xml:space="preserve">
+10'000</t>
        </r>
      </text>
    </comment>
    <comment ref="D12" authorId="0" shapeId="0" xr:uid="{00000000-0006-0000-0000-000007000000}">
      <text>
        <r>
          <rPr>
            <b/>
            <sz val="9"/>
            <color indexed="81"/>
            <rFont val="Tahoma"/>
            <family val="2"/>
            <charset val="186"/>
          </rPr>
          <t>Sarmīte Mūze:</t>
        </r>
        <r>
          <rPr>
            <sz val="9"/>
            <color indexed="81"/>
            <rFont val="Tahoma"/>
            <family val="2"/>
            <charset val="186"/>
          </rPr>
          <t xml:space="preserve">
+22'000</t>
        </r>
      </text>
    </comment>
    <comment ref="C31" authorId="0" shapeId="0" xr:uid="{00000000-0006-0000-0000-000008000000}">
      <text>
        <r>
          <rPr>
            <b/>
            <sz val="9"/>
            <color indexed="81"/>
            <rFont val="Tahoma"/>
            <family val="2"/>
            <charset val="186"/>
          </rPr>
          <t>Sarmīte Mūze:</t>
        </r>
        <r>
          <rPr>
            <sz val="9"/>
            <color indexed="81"/>
            <rFont val="Tahoma"/>
            <family val="2"/>
            <charset val="186"/>
          </rPr>
          <t xml:space="preserve">
~+85'000</t>
        </r>
      </text>
    </comment>
    <comment ref="D31" authorId="0" shapeId="0" xr:uid="{00000000-0006-0000-0000-000009000000}">
      <text>
        <r>
          <rPr>
            <b/>
            <sz val="9"/>
            <color indexed="81"/>
            <rFont val="Tahoma"/>
            <family val="2"/>
            <charset val="186"/>
          </rPr>
          <t>Sarmīte Mūze:</t>
        </r>
        <r>
          <rPr>
            <sz val="9"/>
            <color indexed="81"/>
            <rFont val="Tahoma"/>
            <family val="2"/>
            <charset val="186"/>
          </rPr>
          <t xml:space="preserve">
`+16'000</t>
        </r>
      </text>
    </comment>
    <comment ref="E31" authorId="0" shapeId="0" xr:uid="{00000000-0006-0000-0000-00000A000000}">
      <text>
        <r>
          <rPr>
            <b/>
            <sz val="9"/>
            <color indexed="81"/>
            <rFont val="Tahoma"/>
            <family val="2"/>
            <charset val="186"/>
          </rPr>
          <t>Sarmīte Mūze:</t>
        </r>
        <r>
          <rPr>
            <sz val="9"/>
            <color indexed="81"/>
            <rFont val="Tahoma"/>
            <family val="2"/>
            <charset val="186"/>
          </rPr>
          <t xml:space="preserve">
`+54'000</t>
        </r>
      </text>
    </comment>
  </commentList>
</comments>
</file>

<file path=xl/sharedStrings.xml><?xml version="1.0" encoding="utf-8"?>
<sst xmlns="http://schemas.openxmlformats.org/spreadsheetml/2006/main" count="52" uniqueCount="52">
  <si>
    <t>APSTIPRINĀTS</t>
  </si>
  <si>
    <t xml:space="preserve">Ādažu novada izglītības iestāžu izdevumu tāmes 2021.gadam. </t>
  </si>
  <si>
    <t>EKK kods</t>
  </si>
  <si>
    <t>Izmaksu veidi</t>
  </si>
  <si>
    <t>Ādažu PII "Strautiņš", EUR 01.01.2021. pēc 2020.gada faktiskajām izmaksām</t>
  </si>
  <si>
    <t>Kadagas PII "Mežavēji", EUR 01.01.2021. pēc 2020.gada faktiskajām izmaksām</t>
  </si>
  <si>
    <t>Ādažu vidusskola, EUR 01.01.2021. pēc 2020.gada faktiskajām izmaksām</t>
  </si>
  <si>
    <t>Atalgojums no pašvaldības budžeta līdzekļiem</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</si>
  <si>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</si>
  <si>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</si>
  <si>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</si>
  <si>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</si>
  <si>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</si>
  <si>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</si>
  <si>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</si>
  <si>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</si>
  <si>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</si>
  <si>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</si>
  <si>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2230 - M</t>
  </si>
  <si>
    <t xml:space="preserve">    Iestādes administratīvie izdevumi un ar iestādes darbības nodrošināšanu saistītie izdevumi - interešu pulciņi</t>
  </si>
  <si>
    <t xml:space="preserve">    Remontdarbi un telpu uzturēšana</t>
  </si>
  <si>
    <t xml:space="preserve">    Īres un nomas maksa (izņemot transportlīdzekļu nomas maksu (EKK 2262))</t>
  </si>
  <si>
    <t>Materiāli</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</si>
  <si>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</si>
  <si>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</si>
  <si>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</si>
  <si>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</si>
  <si>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</si>
  <si>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</si>
  <si>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</si>
  <si>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</si>
  <si>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r>
      <rPr>
        <sz val="12"/>
        <rFont val="Times New Roman"/>
        <family val="1"/>
        <charset val="186"/>
      </rPr>
      <t>Bibliotēku krājumi</t>
    </r>
    <r>
      <rPr>
        <i/>
        <sz val="12"/>
        <rFont val="Times New Roman"/>
        <family val="1"/>
        <charset val="186"/>
      </rPr>
      <t xml:space="preserve">  (neieskaitot mērķdotāciju mācību materiāliem)</t>
    </r>
  </si>
  <si>
    <t>5233 - M</t>
  </si>
  <si>
    <t>Bibliotēku krājumi - Valsts mērķdotācija</t>
  </si>
  <si>
    <t>Kopā izdevumi:</t>
  </si>
  <si>
    <t>Kopā pašvaldības līdzekļi</t>
  </si>
  <si>
    <t>Skolēnu skaits (uz 01.01.2021.)</t>
  </si>
  <si>
    <t>Izmaksas 1 audzēknim (gadā)</t>
  </si>
  <si>
    <t>Izmaksas 1 audzēknim (mēnesī)</t>
  </si>
  <si>
    <t>Izmaksas 1 audzēknim (mēnesī) 09.-12.2020.</t>
  </si>
  <si>
    <t>Izmaksu pieaugums/ (samazinājums)</t>
  </si>
  <si>
    <t>09.2017. citu pašvaldību audzēkņu skaits</t>
  </si>
  <si>
    <t>Ieņēmumu izmaiņa mēnesī</t>
  </si>
  <si>
    <t>Ieņēmumu izmaiņa gadā</t>
  </si>
  <si>
    <t xml:space="preserve">Izmaksu aprēķins veikts atbilstoši LR Ministru kabineta 2016.gada 28.jūnija noteikumiem Nr.418 "Kārtība, kādā veicami pašvaldību savstarpējie norēķini par izglītības iestāžu sniegtajiem pakalpojumiem", balstoties uz iepriekšējā gada faktiskajām izmaksām. </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</si>
  <si>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</si>
  <si>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izdevumi par sakaru pakalpojumiem (EKK 2210); izdevumi par komunālajiem pakalpojumiem (EKK 2220); dažādi pakalpojumi (EKK 2230) (izņemot izdevumus par transporta pakalpojumiem (EKK 2233)); remontdarbi un iestāžu uzturēšanas pakalpojumi (EKK 2240) (izņemot kapitālo remontu (EKK 5250)); informācijas tehnoloģiju pakalpojumi (EKK 2250); īres un nomas maksa (EKK 2260) (izņemot transportlīdzekļu nomas maksu (EKK 2262)); </t>
  </si>
  <si>
    <t>izdevumi par dažādām precēm un inventāru (EKK 2310);  kurināmais un enerģētiskie materiāli (EKK 2320) (izņemot degvielas izdevumus (EKK 2322)); zāles, ķimikālijas, laboratorijas preces, medicīniskās ierīces, medicīniskie instrumenti, laboratorijas dzīvnieki un to uzturēšana (EKK 2340);  iestāžu uzturēšanas materiāli un preces (EKK 2350); valsts un pašvaldību aprūpē un apgādē esošo personu uzturēšanas izdevumi (EKK 2360) (izņemot ēdināšanas izdevumus (EKK 2363) pirmsskolas izglītības iestādēs, speciālās pirmsskolas izglītības iestādēs, vispārējās izglītības iestādēs no 5. klases; mācību līdzekļi un materiāli (EKK 2370); izdevumi periodikas iegādei bibliotēku krājumiem (EKK 2400); bibliotēku krājumi (EKK 5233).</t>
  </si>
  <si>
    <t>Aprēķinot izmaksas 2020. gadā par vienu izglītojamo konkrētā izglītības iestādē, aprēķinā iekļauj pašvaldības budžetā saimnieciskajā gadā plānotos izglītības iestādes ēdināšanas izdevumus izglītojamiem, kuri klātienē apgūst pamatizglītības programmas 1., 2., 3. un 4. klasē.</t>
  </si>
  <si>
    <t xml:space="preserve">Domes priekšsēdētājs </t>
  </si>
  <si>
    <t>M.Sprindžuks</t>
  </si>
  <si>
    <t>Ar Ādažu novada domes 2021.gada 26.janvāra sēdes lēmumu protokols Nr.2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</si>
</sst>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3"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b/>
      <sz val="14"/>
      <name val="Times New Roman"/>
      <family val="1"/>
      <charset val="186"/>
    </font>
    <font>
      <sz val="12"/>
      <color rgb="FFFF0000"/>
      <name val="Times New Roman"/>
      <family val="1"/>
      <charset val="186"/>
    </font>
    <font>
      <b/>
      <sz val="12"/>
      <name val="Times New Roman"/>
      <family val="1"/>
      <charset val="186"/>
    </font>
    <font>
      <i/>
      <sz val="12"/>
      <name val="Times New Roman"/>
      <family val="1"/>
      <charset val="186"/>
    </font>
    <font>
      <i/>
      <sz val="12"/>
      <color rgb="FFFF0000"/>
      <name val="Times New Roman"/>
      <family val="1"/>
      <charset val="186"/>
    </font>
    <font>
      <sz val="12"/>
      <color rgb="FFC00000"/>
      <name val="Times New Roman"/>
      <family val="1"/>
      <charset val="186"/>
    </font>
    <font>
      <b/>
      <sz val="12"/>
      <color rgb="FFFF0000"/>
      <name val="Times New Roman"/>
      <family val="1"/>
      <charset val="186"/>
    </font>
    <font>
      <i/>
      <sz val="12"/>
      <color theme="3"/>
      <name val="Times New Roman"/>
      <family val="1"/>
      <charset val="186"/>
    </font>
    <font>
      <b/>
      <i/>
      <sz val="12"/>
      <color theme="3"/>
      <name val="Times New Roman"/>
      <family val="1"/>
      <charset val="186"/>
    </font>
    <font>
      <i/>
      <sz val="14"/>
      <color theme="3"/>
      <name val="Times New Roman"/>
      <family val="1"/>
      <charset val="186"/>
    </font>
    <font>
      <b/>
      <i/>
      <sz val="12"/>
      <color rgb="FFC00000"/>
      <name val="Times New Roman"/>
      <family val="1"/>
      <charset val="186"/>
    </font>
    <font>
      <i/>
      <sz val="12"/>
      <color rgb="FFC00000"/>
      <name val="Times New Roman"/>
      <family val="1"/>
      <charset val="186"/>
    </font>
    <font>
      <sz val="12"/>
      <color theme="5" tint="-0.249977111117893"/>
      <name val="Times New Roman"/>
      <family val="1"/>
      <charset val="186"/>
    </font>
    <font>
      <b/>
      <sz val="14"/>
      <color theme="3"/>
      <name val="Times New Roman"/>
      <family val="1"/>
      <charset val="186"/>
    </font>
    <font>
      <sz val="9"/>
      <color theme="1"/>
      <name val="Arial"/>
      <family val="2"/>
      <charset val="186"/>
    </font>
    <font>
      <sz val="14"/>
      <color theme="3"/>
      <name val="Times New Roman"/>
      <family val="1"/>
      <charset val="186"/>
    </font>
    <font>
      <sz val="9"/>
      <name val="Times New Roman"/>
      <family val="1"/>
      <charset val="186"/>
    </font>
    <font>
      <b/>
      <sz val="9"/>
      <color indexed="81"/>
      <name val="Tahoma"/>
      <family val="2"/>
      <charset val="186"/>
    </font>
    <font>
      <sz val="9"/>
      <color indexed="81"/>
      <name val="Tahoma"/>
      <family val="2"/>
      <charset val="186"/>
    </font>
  </fonts>
  <fills count="4">
    <fill>
      <patternFill patternType="none"/>
    </fill>
    <fill>
      <patternFill patternType="gray125"/>
    </fill>
    <fill>
      <patternFill patternType="solid">
        <fgColor indexed="50"/>
        <bgColor indexed="64"/>
      </patternFill>
    </fill>
    <fill>
      <patternFill patternType="solid">
        <fgColor theme="5" tint="0.59999389629810485"/>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s>
  <cellStyleXfs count="3">
    <xf numFmtId="0" fontId="0" fillId="0" borderId="0"/>
    <xf numFmtId="43" fontId="18" fillId="0" borderId="0" applyFont="0" applyFill="0" applyBorder="0" applyAlignment="0" applyProtection="0"/>
    <xf numFmtId="0" fontId="1" fillId="0" borderId="0"/>
  </cellStyleXfs>
  <cellXfs count="74">
    <xf numFmtId="0" fontId="0" fillId="0" borderId="0" xfId="0"/>
    <xf numFmtId="0" fontId="2" fillId="0" borderId="0" xfId="2" applyFont="1"/>
    <xf numFmtId="0" fontId="3" fillId="0" borderId="0" xfId="2" applyFont="1" applyAlignment="1">
      <alignment horizontal="right" vertical="center" wrapText="1"/>
    </xf>
    <xf numFmtId="0" fontId="3" fillId="0" borderId="0" xfId="2" applyFont="1" applyAlignment="1">
      <alignment horizontal="right" vertical="center"/>
    </xf>
    <xf numFmtId="0" fontId="2" fillId="0" borderId="0" xfId="2" applyFont="1" applyAlignment="1">
      <alignment horizontal="center"/>
    </xf>
    <xf numFmtId="0" fontId="2" fillId="0" borderId="0" xfId="2" applyFont="1" applyAlignment="1">
      <alignment horizontal="center" wrapText="1"/>
    </xf>
    <xf numFmtId="2" fontId="6" fillId="2" borderId="1" xfId="2" applyNumberFormat="1"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3" fillId="0" borderId="0" xfId="2" applyFont="1"/>
    <xf numFmtId="0" fontId="3" fillId="0" borderId="4" xfId="2" applyFont="1" applyBorder="1" applyAlignment="1">
      <alignment horizontal="center"/>
    </xf>
    <xf numFmtId="0" fontId="3" fillId="0" borderId="5" xfId="2" applyFont="1" applyBorder="1" applyAlignment="1">
      <alignment horizontal="left" wrapText="1"/>
    </xf>
    <xf numFmtId="4" fontId="3" fillId="0" borderId="6" xfId="2" applyNumberFormat="1" applyFont="1" applyFill="1" applyBorder="1" applyAlignment="1">
      <alignment horizontal="center"/>
    </xf>
    <xf numFmtId="0" fontId="7" fillId="0" borderId="4" xfId="2" applyFont="1" applyBorder="1" applyAlignment="1">
      <alignment horizontal="center"/>
    </xf>
    <xf numFmtId="0" fontId="7" fillId="0" borderId="5" xfId="2" applyFont="1" applyBorder="1" applyAlignment="1">
      <alignment horizontal="left" wrapText="1"/>
    </xf>
    <xf numFmtId="4" fontId="7" fillId="0" borderId="6" xfId="2" applyNumberFormat="1" applyFont="1" applyFill="1" applyBorder="1" applyAlignment="1">
      <alignment horizontal="center"/>
    </xf>
    <xf numFmtId="0" fontId="3" fillId="0" borderId="7" xfId="2" applyFont="1" applyBorder="1" applyAlignment="1">
      <alignment wrapText="1"/>
    </xf>
    <xf numFmtId="0" fontId="7" fillId="0" borderId="4" xfId="2" applyFont="1" applyBorder="1" applyAlignment="1">
      <alignment horizontal="right"/>
    </xf>
    <xf numFmtId="0" fontId="7" fillId="0" borderId="5" xfId="2" applyFont="1" applyBorder="1" applyAlignment="1">
      <alignment horizontal="right" wrapText="1"/>
    </xf>
    <xf numFmtId="0" fontId="3" fillId="0" borderId="8" xfId="2" applyFont="1" applyBorder="1" applyAlignment="1">
      <alignment horizontal="center"/>
    </xf>
    <xf numFmtId="0" fontId="7" fillId="0" borderId="9" xfId="2" applyFont="1" applyBorder="1" applyAlignment="1">
      <alignment horizontal="left" wrapText="1"/>
    </xf>
    <xf numFmtId="4" fontId="7" fillId="0" borderId="10" xfId="2" applyNumberFormat="1" applyFont="1" applyFill="1" applyBorder="1" applyAlignment="1">
      <alignment horizontal="center"/>
    </xf>
    <xf numFmtId="4" fontId="8" fillId="0" borderId="10" xfId="2" applyNumberFormat="1" applyFont="1" applyFill="1" applyBorder="1" applyAlignment="1">
      <alignment horizontal="center"/>
    </xf>
    <xf numFmtId="0" fontId="7" fillId="0" borderId="11" xfId="2" applyFont="1" applyBorder="1" applyAlignment="1">
      <alignment horizontal="center"/>
    </xf>
    <xf numFmtId="0" fontId="7" fillId="0" borderId="12" xfId="2" applyFont="1" applyBorder="1" applyAlignment="1">
      <alignment horizontal="left" wrapText="1"/>
    </xf>
    <xf numFmtId="4" fontId="7" fillId="0" borderId="13" xfId="2" applyNumberFormat="1" applyFont="1" applyBorder="1" applyAlignment="1">
      <alignment horizontal="center"/>
    </xf>
    <xf numFmtId="4" fontId="8" fillId="0" borderId="13" xfId="2" applyNumberFormat="1" applyFont="1" applyFill="1" applyBorder="1" applyAlignment="1">
      <alignment horizontal="center"/>
    </xf>
    <xf numFmtId="0" fontId="7" fillId="0" borderId="0" xfId="2" applyFont="1"/>
    <xf numFmtId="0" fontId="6" fillId="0" borderId="14" xfId="2" applyFont="1" applyBorder="1" applyAlignment="1">
      <alignment horizontal="center"/>
    </xf>
    <xf numFmtId="0" fontId="6" fillId="0" borderId="15" xfId="2" applyFont="1" applyBorder="1" applyAlignment="1">
      <alignment horizontal="left" wrapText="1"/>
    </xf>
    <xf numFmtId="4" fontId="6" fillId="0" borderId="16" xfId="2" applyNumberFormat="1" applyFont="1" applyBorder="1" applyAlignment="1">
      <alignment horizontal="center"/>
    </xf>
    <xf numFmtId="0" fontId="9" fillId="0" borderId="4" xfId="2" applyFont="1" applyBorder="1" applyAlignment="1">
      <alignment horizontal="center"/>
    </xf>
    <xf numFmtId="0" fontId="9" fillId="0" borderId="5" xfId="2" applyFont="1" applyBorder="1" applyAlignment="1">
      <alignment horizontal="center" wrapText="1"/>
    </xf>
    <xf numFmtId="4" fontId="5" fillId="0" borderId="6" xfId="2" applyNumberFormat="1" applyFont="1" applyBorder="1" applyAlignment="1">
      <alignment horizontal="center"/>
    </xf>
    <xf numFmtId="0" fontId="3" fillId="0" borderId="17" xfId="2" applyFont="1" applyBorder="1"/>
    <xf numFmtId="3" fontId="3" fillId="0" borderId="6" xfId="2" applyNumberFormat="1" applyFont="1" applyBorder="1" applyAlignment="1">
      <alignment horizontal="center"/>
    </xf>
    <xf numFmtId="0" fontId="6" fillId="0" borderId="5" xfId="2" applyFont="1" applyBorder="1" applyAlignment="1">
      <alignment horizontal="left" wrapText="1"/>
    </xf>
    <xf numFmtId="4" fontId="6" fillId="0" borderId="6" xfId="2" applyNumberFormat="1" applyFont="1" applyFill="1" applyBorder="1" applyAlignment="1">
      <alignment horizontal="center"/>
    </xf>
    <xf numFmtId="0" fontId="11" fillId="0" borderId="4" xfId="2" applyFont="1" applyBorder="1" applyAlignment="1">
      <alignment horizontal="center"/>
    </xf>
    <xf numFmtId="0" fontId="12" fillId="0" borderId="5" xfId="2" applyFont="1" applyBorder="1" applyAlignment="1">
      <alignment horizontal="left" wrapText="1"/>
    </xf>
    <xf numFmtId="4" fontId="12" fillId="0" borderId="6" xfId="2" applyNumberFormat="1" applyFont="1" applyFill="1" applyBorder="1" applyAlignment="1">
      <alignment horizontal="center"/>
    </xf>
    <xf numFmtId="0" fontId="13" fillId="0" borderId="0" xfId="2" applyFont="1"/>
    <xf numFmtId="0" fontId="14" fillId="0" borderId="5" xfId="2" applyFont="1" applyBorder="1" applyAlignment="1">
      <alignment horizontal="left" wrapText="1"/>
    </xf>
    <xf numFmtId="3" fontId="14" fillId="0" borderId="6" xfId="2" applyNumberFormat="1" applyFont="1" applyFill="1" applyBorder="1" applyAlignment="1">
      <alignment horizontal="center"/>
    </xf>
    <xf numFmtId="4" fontId="14" fillId="0" borderId="6" xfId="2" applyNumberFormat="1" applyFont="1" applyFill="1" applyBorder="1" applyAlignment="1">
      <alignment horizontal="center"/>
    </xf>
    <xf numFmtId="4" fontId="14" fillId="0" borderId="10" xfId="2" applyNumberFormat="1" applyFont="1" applyFill="1" applyBorder="1" applyAlignment="1">
      <alignment horizontal="center"/>
    </xf>
    <xf numFmtId="0" fontId="15" fillId="0" borderId="5" xfId="2" applyFont="1" applyBorder="1" applyAlignment="1">
      <alignment horizontal="center" wrapText="1"/>
    </xf>
    <xf numFmtId="0" fontId="3" fillId="0" borderId="11" xfId="2" applyFont="1" applyBorder="1" applyAlignment="1">
      <alignment horizontal="center"/>
    </xf>
    <xf numFmtId="0" fontId="16" fillId="0" borderId="12" xfId="2" applyFont="1" applyBorder="1" applyAlignment="1">
      <alignment horizontal="right" wrapText="1"/>
    </xf>
    <xf numFmtId="0" fontId="3" fillId="0" borderId="21" xfId="2" applyFont="1" applyBorder="1" applyAlignment="1">
      <alignment horizontal="center"/>
    </xf>
    <xf numFmtId="0" fontId="17" fillId="0" borderId="0" xfId="2" applyFont="1" applyAlignment="1">
      <alignment horizontal="right" wrapText="1"/>
    </xf>
    <xf numFmtId="43" fontId="2" fillId="0" borderId="0" xfId="1" applyFont="1"/>
    <xf numFmtId="0" fontId="19" fillId="0" borderId="0" xfId="2" applyFont="1"/>
    <xf numFmtId="0" fontId="20" fillId="0" borderId="0" xfId="2" applyFont="1" applyAlignment="1">
      <alignment wrapText="1"/>
    </xf>
    <xf numFmtId="0" fontId="20" fillId="0" borderId="0" xfId="2" applyFont="1" applyAlignment="1">
      <alignment horizontal="left" wrapText="1"/>
    </xf>
    <xf numFmtId="0" fontId="3" fillId="0" borderId="0" xfId="2" applyFont="1" applyAlignment="1">
      <alignment wrapText="1"/>
    </xf>
    <xf numFmtId="0" fontId="2" fillId="0" borderId="0" xfId="2" applyFont="1" applyAlignment="1">
      <alignment wrapText="1"/>
    </xf>
    <xf numFmtId="0" fontId="6" fillId="2" borderId="22" xfId="2" applyFont="1" applyFill="1" applyBorder="1" applyAlignment="1">
      <alignment horizontal="center" vertical="center" wrapText="1"/>
    </xf>
    <xf numFmtId="4" fontId="3" fillId="0" borderId="23" xfId="2" applyNumberFormat="1" applyFont="1" applyFill="1" applyBorder="1" applyAlignment="1">
      <alignment horizontal="center"/>
    </xf>
    <xf numFmtId="4" fontId="7" fillId="0" borderId="23" xfId="2" applyNumberFormat="1" applyFont="1" applyFill="1" applyBorder="1" applyAlignment="1">
      <alignment horizontal="center"/>
    </xf>
    <xf numFmtId="4" fontId="3" fillId="0" borderId="24" xfId="2" applyNumberFormat="1" applyFont="1" applyFill="1" applyBorder="1" applyAlignment="1">
      <alignment horizontal="center"/>
    </xf>
    <xf numFmtId="4" fontId="7" fillId="0" borderId="25" xfId="2" applyNumberFormat="1" applyFont="1" applyFill="1" applyBorder="1" applyAlignment="1">
      <alignment horizontal="center"/>
    </xf>
    <xf numFmtId="4" fontId="10" fillId="0" borderId="26" xfId="2" applyNumberFormat="1" applyFont="1" applyBorder="1" applyAlignment="1">
      <alignment horizontal="center"/>
    </xf>
    <xf numFmtId="0" fontId="3" fillId="0" borderId="23" xfId="2" applyNumberFormat="1" applyFont="1" applyBorder="1" applyAlignment="1">
      <alignment horizontal="center"/>
    </xf>
    <xf numFmtId="4" fontId="6" fillId="0" borderId="23" xfId="2" applyNumberFormat="1" applyFont="1" applyFill="1" applyBorder="1" applyAlignment="1">
      <alignment horizontal="center"/>
    </xf>
    <xf numFmtId="4" fontId="12" fillId="0" borderId="23" xfId="2" applyNumberFormat="1" applyFont="1" applyFill="1" applyBorder="1" applyAlignment="1">
      <alignment horizontal="center"/>
    </xf>
    <xf numFmtId="3" fontId="14" fillId="0" borderId="23" xfId="2" applyNumberFormat="1" applyFont="1" applyFill="1" applyBorder="1" applyAlignment="1">
      <alignment horizontal="center"/>
    </xf>
    <xf numFmtId="0" fontId="3" fillId="0" borderId="27" xfId="2" applyFont="1" applyBorder="1" applyAlignment="1">
      <alignment horizontal="center"/>
    </xf>
    <xf numFmtId="0" fontId="20" fillId="0" borderId="0" xfId="2" applyFont="1" applyAlignment="1">
      <alignment horizontal="left" wrapText="1"/>
    </xf>
    <xf numFmtId="0" fontId="4" fillId="0" borderId="0" xfId="2" applyFont="1" applyAlignment="1">
      <alignment horizontal="center"/>
    </xf>
    <xf numFmtId="4" fontId="14" fillId="3" borderId="18" xfId="2" applyNumberFormat="1" applyFont="1" applyFill="1" applyBorder="1" applyAlignment="1">
      <alignment horizontal="center"/>
    </xf>
    <xf numFmtId="4" fontId="14" fillId="3" borderId="19" xfId="2" applyNumberFormat="1" applyFont="1" applyFill="1" applyBorder="1" applyAlignment="1">
      <alignment horizontal="center"/>
    </xf>
    <xf numFmtId="4" fontId="14" fillId="3" borderId="20" xfId="2" applyNumberFormat="1" applyFont="1" applyFill="1" applyBorder="1" applyAlignment="1">
      <alignment horizontal="center"/>
    </xf>
    <xf numFmtId="0" fontId="20" fillId="0" borderId="0" xfId="2" applyFont="1" applyAlignment="1">
      <alignment horizontal="justify" wrapText="1"/>
    </xf>
  </cellXfs>
  <cellStyles count="3">
    <cellStyle name="Comma" xfId="1" builtinId="3"/>
    <cellStyle name="Normal" xfId="0" builtinId="0"/>
    <cellStyle name="Parasts 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mite\Desktop\2010\2014\22.12.2014\Budzeta_projekts%202014_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mite\Desktop\2010\2021\Izgl_iest_tames\Izgl_iest_tames_2021_aprekins_ar_baseinu_01_2021_PLANO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a_apstiprinasanai_01_2021"/>
      <sheetName val="0910_2020"/>
      <sheetName val="0920_2020"/>
      <sheetName val="0950_0981_2020"/>
      <sheetName val="0812_2020"/>
      <sheetName val="0981_edinasana_2021"/>
    </sheetNames>
    <sheetDataSet>
      <sheetData sheetId="0" refreshError="1"/>
      <sheetData sheetId="1">
        <row r="35">
          <cell r="D35">
            <v>602506.78</v>
          </cell>
          <cell r="G35">
            <v>14272.8</v>
          </cell>
        </row>
        <row r="42">
          <cell r="D42">
            <v>36172.69</v>
          </cell>
        </row>
        <row r="43">
          <cell r="D43">
            <v>158691.6</v>
          </cell>
          <cell r="G43">
            <v>3438.3175200000001</v>
          </cell>
        </row>
        <row r="50">
          <cell r="D50">
            <v>0</v>
          </cell>
        </row>
        <row r="54">
          <cell r="D54">
            <v>1143.21</v>
          </cell>
        </row>
        <row r="55">
          <cell r="D55">
            <v>32274.82</v>
          </cell>
          <cell r="G55">
            <v>6240.7739999999994</v>
          </cell>
        </row>
        <row r="59">
          <cell r="D59">
            <v>148043.91</v>
          </cell>
          <cell r="G59">
            <v>922.03900000000147</v>
          </cell>
        </row>
        <row r="60">
          <cell r="D60">
            <v>571.64</v>
          </cell>
        </row>
        <row r="63">
          <cell r="D63">
            <v>19698.8</v>
          </cell>
          <cell r="G63">
            <v>1732.174</v>
          </cell>
        </row>
        <row r="69">
          <cell r="D69">
            <v>5480.68</v>
          </cell>
          <cell r="G69">
            <v>548.06799999999998</v>
          </cell>
        </row>
        <row r="73">
          <cell r="D73">
            <v>17304.439999999999</v>
          </cell>
          <cell r="G73">
            <v>3371</v>
          </cell>
        </row>
        <row r="76">
          <cell r="D76">
            <v>22324.42</v>
          </cell>
          <cell r="G76">
            <v>6697.3259999999991</v>
          </cell>
        </row>
        <row r="78">
          <cell r="D78">
            <v>0</v>
          </cell>
        </row>
        <row r="79">
          <cell r="D79">
            <v>506.56</v>
          </cell>
        </row>
        <row r="81">
          <cell r="D81">
            <v>12203.19</v>
          </cell>
          <cell r="G81">
            <v>1220.3190000000002</v>
          </cell>
        </row>
        <row r="82">
          <cell r="D82">
            <v>6034.87</v>
          </cell>
        </row>
        <row r="126">
          <cell r="D126">
            <v>176715.71</v>
          </cell>
        </row>
        <row r="133">
          <cell r="D133">
            <v>42266.01</v>
          </cell>
        </row>
        <row r="139">
          <cell r="D139">
            <v>4623.21</v>
          </cell>
        </row>
      </sheetData>
      <sheetData sheetId="2">
        <row r="24">
          <cell r="D24">
            <v>59317.47</v>
          </cell>
        </row>
        <row r="31">
          <cell r="D31">
            <v>14925.8</v>
          </cell>
        </row>
        <row r="37">
          <cell r="D37">
            <v>1484</v>
          </cell>
        </row>
        <row r="67">
          <cell r="D67">
            <v>425002.68</v>
          </cell>
        </row>
        <row r="75">
          <cell r="D75">
            <v>20258.55</v>
          </cell>
        </row>
        <row r="76">
          <cell r="D76">
            <v>105020.42</v>
          </cell>
        </row>
        <row r="82">
          <cell r="D82">
            <v>0</v>
          </cell>
        </row>
        <row r="86">
          <cell r="D86">
            <v>0</v>
          </cell>
        </row>
        <row r="89">
          <cell r="D89">
            <v>1593.68</v>
          </cell>
        </row>
        <row r="90">
          <cell r="D90">
            <v>23296.85</v>
          </cell>
        </row>
        <row r="95">
          <cell r="D95">
            <v>71965.14</v>
          </cell>
        </row>
        <row r="99">
          <cell r="D99">
            <v>21418.68</v>
          </cell>
        </row>
        <row r="106">
          <cell r="D106">
            <v>10027.23</v>
          </cell>
        </row>
        <row r="109">
          <cell r="D109">
            <v>12711.19</v>
          </cell>
        </row>
        <row r="111">
          <cell r="D111">
            <v>66.959999999999994</v>
          </cell>
        </row>
        <row r="112">
          <cell r="D112">
            <v>99.93</v>
          </cell>
        </row>
        <row r="114">
          <cell r="D114">
            <v>7997.34</v>
          </cell>
        </row>
        <row r="115">
          <cell r="D115">
            <v>3102.81</v>
          </cell>
        </row>
      </sheetData>
      <sheetData sheetId="3">
        <row r="30">
          <cell r="D30">
            <v>1730449.64</v>
          </cell>
        </row>
        <row r="37">
          <cell r="D37">
            <v>409596.14</v>
          </cell>
        </row>
        <row r="44">
          <cell r="D44">
            <v>14954.23</v>
          </cell>
        </row>
        <row r="49">
          <cell r="D49">
            <v>0</v>
          </cell>
        </row>
        <row r="53">
          <cell r="D53">
            <v>28656.99</v>
          </cell>
        </row>
        <row r="81">
          <cell r="D81">
            <v>405824.85</v>
          </cell>
          <cell r="J81">
            <v>172644.02</v>
          </cell>
        </row>
        <row r="89">
          <cell r="D89">
            <v>23788.11</v>
          </cell>
          <cell r="J89">
            <v>6480.87</v>
          </cell>
        </row>
        <row r="91">
          <cell r="D91">
            <v>100440.14</v>
          </cell>
          <cell r="J91">
            <v>42211.89</v>
          </cell>
        </row>
        <row r="97">
          <cell r="D97">
            <v>0</v>
          </cell>
        </row>
        <row r="102">
          <cell r="D102">
            <v>5895.97</v>
          </cell>
          <cell r="J102">
            <v>1647.32</v>
          </cell>
        </row>
        <row r="103">
          <cell r="D103">
            <v>53557.67</v>
          </cell>
          <cell r="J103">
            <v>73697.279999999999</v>
          </cell>
        </row>
        <row r="108">
          <cell r="D108">
            <v>42260.02</v>
          </cell>
          <cell r="J108">
            <v>102390.7</v>
          </cell>
        </row>
        <row r="109">
          <cell r="D109">
            <v>16017.94</v>
          </cell>
          <cell r="J109">
            <v>13506.98</v>
          </cell>
        </row>
        <row r="112">
          <cell r="D112">
            <v>79318.62</v>
          </cell>
          <cell r="J112">
            <v>17478.740000000002</v>
          </cell>
        </row>
        <row r="118">
          <cell r="D118">
            <v>74.400000000000006</v>
          </cell>
          <cell r="J118">
            <v>116.16</v>
          </cell>
        </row>
        <row r="121">
          <cell r="D121">
            <v>59675.18</v>
          </cell>
          <cell r="J121">
            <v>30837.68</v>
          </cell>
        </row>
        <row r="125">
          <cell r="D125">
            <v>27126.27</v>
          </cell>
          <cell r="J125">
            <v>0</v>
          </cell>
        </row>
        <row r="127">
          <cell r="D127">
            <v>443.89</v>
          </cell>
          <cell r="J127">
            <v>363.22</v>
          </cell>
        </row>
        <row r="129">
          <cell r="D129">
            <v>15726.93</v>
          </cell>
          <cell r="J129">
            <v>10507.73</v>
          </cell>
        </row>
        <row r="130">
          <cell r="D130">
            <v>33945.47</v>
          </cell>
          <cell r="J130">
            <v>14398.13</v>
          </cell>
        </row>
        <row r="135">
          <cell r="D135">
            <v>238.22</v>
          </cell>
          <cell r="J135">
            <v>214.14</v>
          </cell>
        </row>
      </sheetData>
      <sheetData sheetId="4">
        <row r="35">
          <cell r="H35">
            <v>73002.005000000005</v>
          </cell>
        </row>
        <row r="42">
          <cell r="D42">
            <v>9067.66</v>
          </cell>
        </row>
        <row r="45">
          <cell r="H45">
            <v>18960.925352999999</v>
          </cell>
        </row>
        <row r="55">
          <cell r="H55">
            <v>1069.57</v>
          </cell>
        </row>
        <row r="56">
          <cell r="H56">
            <v>8255.7849999999999</v>
          </cell>
        </row>
        <row r="59">
          <cell r="H59">
            <v>6407.6750000000002</v>
          </cell>
        </row>
        <row r="63">
          <cell r="H63">
            <v>15410.6</v>
          </cell>
        </row>
        <row r="69">
          <cell r="D69">
            <v>320.26</v>
          </cell>
        </row>
        <row r="72">
          <cell r="D72">
            <v>3693</v>
          </cell>
        </row>
        <row r="76">
          <cell r="H76">
            <v>7851.8950000000004</v>
          </cell>
        </row>
        <row r="78">
          <cell r="H78">
            <v>98.75</v>
          </cell>
        </row>
        <row r="80">
          <cell r="H80">
            <v>2665.0349999999999</v>
          </cell>
        </row>
      </sheetData>
      <sheetData sheetId="5">
        <row r="2">
          <cell r="G2">
            <v>118272</v>
          </cell>
        </row>
      </sheetData>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51"/>
  <sheetViews>
    <sheetView tabSelected="1" zoomScaleNormal="100" workbookViewId="0"/>
  </sheetViews>
  <sheetFormatPr defaultColWidth="9.140625" defaultRowHeight="18.75" outlineLevelRow="1" outlineLevelCol="1" x14ac:dyDescent="0.3"/>
  <cols>
    <col min="1" max="1" width="10.42578125" style="1" customWidth="1"/>
    <col min="2" max="2" width="40.140625" style="56" customWidth="1"/>
    <col min="3" max="4" width="23.28515625" style="1" customWidth="1" outlineLevel="1"/>
    <col min="5" max="5" width="23.28515625" style="1" customWidth="1"/>
    <col min="6" max="6" width="25.28515625" style="1" customWidth="1"/>
    <col min="7" max="16384" width="9.140625" style="1"/>
  </cols>
  <sheetData>
    <row r="1" spans="1:5" ht="18.75" customHeight="1" x14ac:dyDescent="0.3">
      <c r="B1" s="2"/>
      <c r="C1" s="2"/>
      <c r="E1" s="2" t="s">
        <v>0</v>
      </c>
    </row>
    <row r="2" spans="1:5" ht="18.75" customHeight="1" x14ac:dyDescent="0.3">
      <c r="B2" s="2"/>
      <c r="C2" s="2"/>
      <c r="E2" s="3" t="s">
        <v>51</v>
      </c>
    </row>
    <row r="3" spans="1:5" ht="18.75" customHeight="1" x14ac:dyDescent="0.3">
      <c r="B3" s="2"/>
      <c r="C3" s="2"/>
    </row>
    <row r="4" spans="1:5" x14ac:dyDescent="0.3">
      <c r="A4" s="69" t="s">
        <v>1</v>
      </c>
      <c r="B4" s="69"/>
      <c r="C4" s="69"/>
      <c r="D4" s="69"/>
      <c r="E4" s="69"/>
    </row>
    <row r="5" spans="1:5" ht="15" customHeight="1" thickBot="1" x14ac:dyDescent="0.35">
      <c r="A5" s="4"/>
      <c r="B5" s="5"/>
      <c r="C5" s="4"/>
    </row>
    <row r="6" spans="1:5" s="9" customFormat="1" ht="80.45" customHeight="1" x14ac:dyDescent="0.25">
      <c r="A6" s="6" t="s">
        <v>2</v>
      </c>
      <c r="B6" s="7" t="s">
        <v>3</v>
      </c>
      <c r="C6" s="8" t="s">
        <v>4</v>
      </c>
      <c r="D6" s="8" t="s">
        <v>5</v>
      </c>
      <c r="E6" s="57" t="s">
        <v>6</v>
      </c>
    </row>
    <row r="7" spans="1:5" s="9" customFormat="1" ht="31.5" x14ac:dyDescent="0.25">
      <c r="A7" s="10">
        <v>1100</v>
      </c>
      <c r="B7" s="11" t="s">
        <v>7</v>
      </c>
      <c r="C7" s="12">
        <f>'[3]0910_2020'!D35-'[3]0910_2020'!D42-'[3]0910_2020'!G35</f>
        <v>552061.29</v>
      </c>
      <c r="D7" s="12">
        <f>'[3]0920_2020'!D67-'[3]0920_2020'!D75</f>
        <v>404744.13</v>
      </c>
      <c r="E7" s="58">
        <f>'[3]0950_0981_2020'!D81+'[3]0950_0981_2020'!J81-'[3]0950_0981_2020'!D89-'[3]0950_0981_2020'!J89+'[3]0812_2020'!H35</f>
        <v>621201.89500000002</v>
      </c>
    </row>
    <row r="8" spans="1:5" s="9" customFormat="1" ht="15.75" x14ac:dyDescent="0.25">
      <c r="A8" s="13" t="s">
        <v>8</v>
      </c>
      <c r="B8" s="14" t="s">
        <v>9</v>
      </c>
      <c r="C8" s="15">
        <f>'[3]0910_2020'!D126</f>
        <v>176715.71</v>
      </c>
      <c r="D8" s="15">
        <f>'[3]0920_2020'!D24</f>
        <v>59317.47</v>
      </c>
      <c r="E8" s="59">
        <f>'[3]0950_0981_2020'!D30</f>
        <v>1730449.64</v>
      </c>
    </row>
    <row r="9" spans="1:5" s="9" customFormat="1" ht="15.75" x14ac:dyDescent="0.25">
      <c r="A9" s="10">
        <v>1200</v>
      </c>
      <c r="B9" s="11" t="s">
        <v>10</v>
      </c>
      <c r="C9" s="12">
        <f>'[3]0910_2020'!D43-'[3]0910_2020'!D42*0.2409-'[3]0910_2020'!G43</f>
        <v>146539.28145899999</v>
      </c>
      <c r="D9" s="12">
        <f>'[3]0920_2020'!D76-'[3]0920_2020'!D75*0.2409</f>
        <v>100140.135305</v>
      </c>
      <c r="E9" s="58">
        <f>'[3]0950_0981_2020'!D91-'[3]0950_0981_2020'!D89*0.2409+'[3]0950_0981_2020'!J91-'[3]0950_0981_2020'!J89*0.2409+'[3]0812_2020'!H45-'[3]0812_2020'!D42*0.2409</f>
        <v>152136.75877700001</v>
      </c>
    </row>
    <row r="10" spans="1:5" s="9" customFormat="1" ht="31.5" x14ac:dyDescent="0.25">
      <c r="A10" s="13" t="s">
        <v>11</v>
      </c>
      <c r="B10" s="14" t="s">
        <v>12</v>
      </c>
      <c r="C10" s="15">
        <f>'[3]0910_2020'!D133</f>
        <v>42266.01</v>
      </c>
      <c r="D10" s="15">
        <f>'[3]0920_2020'!D31</f>
        <v>14925.8</v>
      </c>
      <c r="E10" s="59">
        <f>'[3]0950_0981_2020'!D37</f>
        <v>409596.14</v>
      </c>
    </row>
    <row r="11" spans="1:5" s="9" customFormat="1" ht="31.5" x14ac:dyDescent="0.25">
      <c r="A11" s="10">
        <v>2110</v>
      </c>
      <c r="B11" s="16" t="s">
        <v>13</v>
      </c>
      <c r="C11" s="12">
        <f>'[3]0910_2020'!D50</f>
        <v>0</v>
      </c>
      <c r="D11" s="12">
        <f>'[3]0920_2020'!D82-'[3]0920_2020'!D86</f>
        <v>0</v>
      </c>
      <c r="E11" s="58">
        <f>'[3]0950_0981_2020'!D97+'[3]0950_0981_2020'!J97</f>
        <v>0</v>
      </c>
    </row>
    <row r="12" spans="1:5" s="9" customFormat="1" ht="15.75" x14ac:dyDescent="0.25">
      <c r="A12" s="10">
        <v>2200</v>
      </c>
      <c r="B12" s="11" t="s">
        <v>14</v>
      </c>
      <c r="C12" s="12">
        <f>C13+C14+C15+C17+C18</f>
        <v>61453.795000000006</v>
      </c>
      <c r="D12" s="12">
        <f>D13+D14+D15+D17+D18</f>
        <v>54284.909999999996</v>
      </c>
      <c r="E12" s="12">
        <f>E13+E14+E15+E16+E17+E18</f>
        <v>511602.07999999996</v>
      </c>
    </row>
    <row r="13" spans="1:5" s="9" customFormat="1" ht="31.5" x14ac:dyDescent="0.25">
      <c r="A13" s="17">
        <v>2210</v>
      </c>
      <c r="B13" s="18" t="s">
        <v>15</v>
      </c>
      <c r="C13" s="15">
        <f>'[3]0910_2020'!D54-'[3]0910_2020'!G54</f>
        <v>1143.21</v>
      </c>
      <c r="D13" s="15">
        <f>'[3]0920_2020'!D89</f>
        <v>1593.68</v>
      </c>
      <c r="E13" s="59">
        <f>'[3]0950_0981_2020'!D102+'[3]0950_0981_2020'!J102+'[3]0812_2020'!H55</f>
        <v>8612.86</v>
      </c>
    </row>
    <row r="14" spans="1:5" s="9" customFormat="1" ht="31.5" x14ac:dyDescent="0.25">
      <c r="A14" s="17">
        <v>2220</v>
      </c>
      <c r="B14" s="18" t="s">
        <v>16</v>
      </c>
      <c r="C14" s="15">
        <f>'[3]0910_2020'!D55-'[3]0910_2020'!G55</f>
        <v>26034.046000000002</v>
      </c>
      <c r="D14" s="15">
        <f>'[3]0920_2020'!D90</f>
        <v>23296.85</v>
      </c>
      <c r="E14" s="59">
        <f>'[3]0950_0981_2020'!D103+'[3]0950_0981_2020'!J103+'[3]0812_2020'!H56</f>
        <v>135510.73499999999</v>
      </c>
    </row>
    <row r="15" spans="1:5" s="9" customFormat="1" ht="47.25" x14ac:dyDescent="0.25">
      <c r="A15" s="17">
        <v>2230</v>
      </c>
      <c r="B15" s="18" t="s">
        <v>17</v>
      </c>
      <c r="C15" s="15">
        <f>'[3]0910_2020'!D59-'[3]0910_2020'!D60-135172.93-'[3]0910_2020'!G59</f>
        <v>11377.300999999996</v>
      </c>
      <c r="D15" s="15">
        <f>'[3]0920_2020'!D95-63989.44</f>
        <v>7975.6999999999971</v>
      </c>
      <c r="E15" s="59">
        <f>'[3]0950_0981_2020'!D108-'[3]0950_0981_2020'!D109+'[3]0950_0981_2020'!J108-'[3]0950_0981_2020'!J109+'[3]0812_2020'!H59+'[3]0981_edinasana_2021'!G2</f>
        <v>239805.47500000001</v>
      </c>
    </row>
    <row r="16" spans="1:5" s="9" customFormat="1" ht="47.25" x14ac:dyDescent="0.25">
      <c r="A16" s="13" t="s">
        <v>18</v>
      </c>
      <c r="B16" s="14" t="s">
        <v>19</v>
      </c>
      <c r="C16" s="15"/>
      <c r="D16" s="15"/>
      <c r="E16" s="59">
        <f>'[3]0950_0981_2020'!D44</f>
        <v>14954.23</v>
      </c>
    </row>
    <row r="17" spans="1:6" s="9" customFormat="1" ht="15.75" x14ac:dyDescent="0.25">
      <c r="A17" s="17">
        <v>2240</v>
      </c>
      <c r="B17" s="18" t="s">
        <v>20</v>
      </c>
      <c r="C17" s="15">
        <f>'[3]0910_2020'!D63-'[3]0910_2020'!G63</f>
        <v>17966.626</v>
      </c>
      <c r="D17" s="15">
        <f>'[3]0920_2020'!D99</f>
        <v>21418.68</v>
      </c>
      <c r="E17" s="59">
        <f>'[3]0950_0981_2020'!D112+'[3]0950_0981_2020'!J112+'[3]0812_2020'!H63</f>
        <v>112207.96</v>
      </c>
    </row>
    <row r="18" spans="1:6" s="9" customFormat="1" ht="47.25" x14ac:dyDescent="0.25">
      <c r="A18" s="17">
        <v>2260</v>
      </c>
      <c r="B18" s="18" t="s">
        <v>21</v>
      </c>
      <c r="C18" s="15">
        <f>'[3]0910_2020'!D69-'[3]0910_2020'!G69</f>
        <v>4932.6120000000001</v>
      </c>
      <c r="D18" s="15">
        <v>0</v>
      </c>
      <c r="E18" s="59">
        <f>'[3]0950_0981_2020'!D118+'[3]0950_0981_2020'!J118+'[3]0812_2020'!D69</f>
        <v>510.82</v>
      </c>
    </row>
    <row r="19" spans="1:6" s="9" customFormat="1" ht="33" customHeight="1" x14ac:dyDescent="0.25">
      <c r="A19" s="10">
        <v>2300</v>
      </c>
      <c r="B19" s="11" t="s">
        <v>22</v>
      </c>
      <c r="C19" s="12">
        <f>31952.92+45844.61+294.23+8547.95+5524.24+3499.83</f>
        <v>95663.78</v>
      </c>
      <c r="D19" s="12">
        <f>D20+D21+D22+D23+D24+D25+D26</f>
        <v>35355.54</v>
      </c>
      <c r="E19" s="12">
        <f t="shared" ref="E19" si="0">E20+E21+E22+E23+E24+E25+E26</f>
        <v>207333.18</v>
      </c>
    </row>
    <row r="20" spans="1:6" s="9" customFormat="1" ht="16.5" customHeight="1" x14ac:dyDescent="0.25">
      <c r="A20" s="17">
        <v>2310</v>
      </c>
      <c r="B20" s="18" t="s">
        <v>23</v>
      </c>
      <c r="C20" s="15">
        <f>'[3]0910_2020'!D73-'[3]0910_2020'!G73</f>
        <v>13933.439999999999</v>
      </c>
      <c r="D20" s="15">
        <f>'[3]0920_2020'!D106</f>
        <v>10027.23</v>
      </c>
      <c r="E20" s="59">
        <f>'[3]0950_0981_2020'!D121+'[3]0950_0981_2020'!J121+'[3]0812_2020'!D72</f>
        <v>94205.86</v>
      </c>
    </row>
    <row r="21" spans="1:6" s="9" customFormat="1" ht="32.25" customHeight="1" x14ac:dyDescent="0.25">
      <c r="A21" s="17">
        <v>2320</v>
      </c>
      <c r="B21" s="18" t="s">
        <v>24</v>
      </c>
      <c r="C21" s="15">
        <f>'[3]0910_2020'!D76-'[3]0910_2020'!D78-'[3]0910_2020'!G76</f>
        <v>15627.093999999999</v>
      </c>
      <c r="D21" s="15">
        <f>'[3]0920_2020'!D109-'[3]0920_2020'!D111</f>
        <v>12644.230000000001</v>
      </c>
      <c r="E21" s="59">
        <f>'[3]0950_0981_2020'!D125+'[3]0950_0981_2020'!J125+'[3]0812_2020'!H76</f>
        <v>34978.165000000001</v>
      </c>
    </row>
    <row r="22" spans="1:6" s="9" customFormat="1" ht="30" customHeight="1" x14ac:dyDescent="0.25">
      <c r="A22" s="17">
        <v>2340</v>
      </c>
      <c r="B22" s="18" t="s">
        <v>25</v>
      </c>
      <c r="C22" s="15">
        <f>'[3]0910_2020'!D79</f>
        <v>506.56</v>
      </c>
      <c r="D22" s="15">
        <f>'[3]0920_2020'!D112</f>
        <v>99.93</v>
      </c>
      <c r="E22" s="59">
        <f>'[3]0950_0981_2020'!D127+'[3]0950_0981_2020'!J127+'[3]0812_2020'!H78</f>
        <v>905.86</v>
      </c>
    </row>
    <row r="23" spans="1:6" s="9" customFormat="1" ht="33" customHeight="1" x14ac:dyDescent="0.25">
      <c r="A23" s="17">
        <v>2350</v>
      </c>
      <c r="B23" s="18" t="s">
        <v>26</v>
      </c>
      <c r="C23" s="15">
        <f>'[3]0910_2020'!D81-'[3]0910_2020'!G81</f>
        <v>10982.871000000001</v>
      </c>
      <c r="D23" s="15">
        <f>'[3]0920_2020'!D114</f>
        <v>7997.34</v>
      </c>
      <c r="E23" s="59">
        <f>'[3]0950_0981_2020'!D129+'[3]0950_0981_2020'!J129+'[3]0812_2020'!H80</f>
        <v>28899.695</v>
      </c>
    </row>
    <row r="24" spans="1:6" s="9" customFormat="1" ht="51.75" customHeight="1" x14ac:dyDescent="0.25">
      <c r="A24" s="17">
        <v>2360</v>
      </c>
      <c r="B24" s="18" t="s">
        <v>27</v>
      </c>
      <c r="C24" s="15">
        <v>0</v>
      </c>
      <c r="D24" s="15">
        <v>0</v>
      </c>
      <c r="E24" s="59">
        <v>0</v>
      </c>
    </row>
    <row r="25" spans="1:6" s="9" customFormat="1" ht="16.5" customHeight="1" x14ac:dyDescent="0.25">
      <c r="A25" s="17">
        <v>2370</v>
      </c>
      <c r="B25" s="18" t="s">
        <v>28</v>
      </c>
      <c r="C25" s="15">
        <f>'[3]0910_2020'!D82</f>
        <v>6034.87</v>
      </c>
      <c r="D25" s="15">
        <f>'[3]0920_2020'!D115</f>
        <v>3102.81</v>
      </c>
      <c r="E25" s="59">
        <f>'[3]0950_0981_2020'!D130+'[3]0950_0981_2020'!J130</f>
        <v>48343.6</v>
      </c>
    </row>
    <row r="26" spans="1:6" s="9" customFormat="1" ht="33" customHeight="1" x14ac:dyDescent="0.25">
      <c r="A26" s="17" t="s">
        <v>29</v>
      </c>
      <c r="B26" s="18" t="s">
        <v>30</v>
      </c>
      <c r="C26" s="15">
        <f>'[3]0910_2020'!D139</f>
        <v>4623.21</v>
      </c>
      <c r="D26" s="15">
        <f>'[3]0920_2020'!D37</f>
        <v>1484</v>
      </c>
      <c r="E26" s="59">
        <f>'[3]0950_0981_2020'!D49</f>
        <v>0</v>
      </c>
    </row>
    <row r="27" spans="1:6" s="9" customFormat="1" ht="33" customHeight="1" x14ac:dyDescent="0.25">
      <c r="A27" s="19">
        <v>5233</v>
      </c>
      <c r="B27" s="20" t="s">
        <v>31</v>
      </c>
      <c r="C27" s="21"/>
      <c r="D27" s="22"/>
      <c r="E27" s="60">
        <f>'[3]0950_0981_2020'!D135+'[3]0950_0981_2020'!J135</f>
        <v>452.36</v>
      </c>
    </row>
    <row r="28" spans="1:6" s="27" customFormat="1" ht="16.5" thickBot="1" x14ac:dyDescent="0.3">
      <c r="A28" s="23" t="s">
        <v>32</v>
      </c>
      <c r="B28" s="24" t="s">
        <v>33</v>
      </c>
      <c r="C28" s="25"/>
      <c r="D28" s="26"/>
      <c r="E28" s="61">
        <f>'[3]0950_0981_2020'!D53</f>
        <v>28656.99</v>
      </c>
      <c r="F28" s="9"/>
    </row>
    <row r="29" spans="1:6" s="9" customFormat="1" ht="15.75" x14ac:dyDescent="0.25">
      <c r="A29" s="28"/>
      <c r="B29" s="29" t="s">
        <v>34</v>
      </c>
      <c r="C29" s="30">
        <f>C7+C8+C9+C10+C11+C12+C19+C27+C28</f>
        <v>1074699.8664589999</v>
      </c>
      <c r="D29" s="30">
        <f>D7+D8+D9+D10+D11+D12+D19+D27+D28</f>
        <v>668767.9853050001</v>
      </c>
      <c r="E29" s="30">
        <f>E7+E8+E9+E10+E11+E12+E19+E27+E28</f>
        <v>3661429.0437770006</v>
      </c>
    </row>
    <row r="30" spans="1:6" s="9" customFormat="1" ht="15.75" x14ac:dyDescent="0.25">
      <c r="A30" s="31"/>
      <c r="B30" s="32"/>
      <c r="C30" s="33"/>
      <c r="D30" s="34"/>
      <c r="E30" s="62"/>
    </row>
    <row r="31" spans="1:6" s="9" customFormat="1" ht="15.75" x14ac:dyDescent="0.25">
      <c r="A31" s="31"/>
      <c r="B31" s="11" t="s">
        <v>35</v>
      </c>
      <c r="C31" s="12">
        <f>C29-C8-C10-C26-C28</f>
        <v>851094.93645899999</v>
      </c>
      <c r="D31" s="12">
        <f>D29-D8-D10-D26-D28</f>
        <v>593040.71530500008</v>
      </c>
      <c r="E31" s="12">
        <f>E29-E8-E10-E16-E26-E28</f>
        <v>1477772.0437770009</v>
      </c>
    </row>
    <row r="32" spans="1:6" s="9" customFormat="1" ht="15.75" x14ac:dyDescent="0.25">
      <c r="A32" s="31"/>
      <c r="B32" s="11" t="s">
        <v>36</v>
      </c>
      <c r="C32" s="35">
        <v>401</v>
      </c>
      <c r="D32" s="35">
        <v>199</v>
      </c>
      <c r="E32" s="63">
        <v>1720</v>
      </c>
    </row>
    <row r="33" spans="1:13" s="9" customFormat="1" ht="15.75" x14ac:dyDescent="0.25">
      <c r="A33" s="31"/>
      <c r="B33" s="11" t="s">
        <v>37</v>
      </c>
      <c r="C33" s="12">
        <f>C31/C32</f>
        <v>2122.4312629900251</v>
      </c>
      <c r="D33" s="12">
        <f>D31/D32</f>
        <v>2980.1040970100507</v>
      </c>
      <c r="E33" s="58">
        <f>E31/E32</f>
        <v>859.16979289360518</v>
      </c>
    </row>
    <row r="34" spans="1:13" x14ac:dyDescent="0.3">
      <c r="A34" s="31"/>
      <c r="B34" s="36" t="s">
        <v>38</v>
      </c>
      <c r="C34" s="37">
        <f>C33/12</f>
        <v>176.86927191583541</v>
      </c>
      <c r="D34" s="37">
        <f>D33/12</f>
        <v>248.34200808417089</v>
      </c>
      <c r="E34" s="64">
        <f>E33/12</f>
        <v>71.59748274113376</v>
      </c>
      <c r="F34" s="9"/>
      <c r="G34" s="9"/>
    </row>
    <row r="35" spans="1:13" x14ac:dyDescent="0.3">
      <c r="A35" s="10"/>
      <c r="B35" s="36"/>
      <c r="C35" s="37"/>
      <c r="D35" s="37"/>
      <c r="E35" s="64"/>
      <c r="F35" s="9"/>
      <c r="G35" s="9"/>
    </row>
    <row r="36" spans="1:13" s="41" customFormat="1" ht="35.25" customHeight="1" x14ac:dyDescent="0.3">
      <c r="A36" s="38"/>
      <c r="B36" s="39" t="s">
        <v>39</v>
      </c>
      <c r="C36" s="40">
        <v>159.67714527684467</v>
      </c>
      <c r="D36" s="40">
        <v>246.5857722683761</v>
      </c>
      <c r="E36" s="65">
        <v>68.7394995082078</v>
      </c>
      <c r="F36" s="9"/>
      <c r="G36" s="9"/>
      <c r="H36" s="1"/>
      <c r="I36" s="1"/>
      <c r="J36" s="1"/>
      <c r="K36" s="1"/>
      <c r="L36" s="1"/>
      <c r="M36" s="1"/>
    </row>
    <row r="37" spans="1:13" s="41" customFormat="1" ht="35.25" customHeight="1" x14ac:dyDescent="0.3">
      <c r="A37" s="38"/>
      <c r="B37" s="39" t="s">
        <v>40</v>
      </c>
      <c r="C37" s="40">
        <f>C34-C36</f>
        <v>17.192126638990743</v>
      </c>
      <c r="D37" s="40">
        <f t="shared" ref="D37:E37" si="1">D34-D36</f>
        <v>1.7562358157947813</v>
      </c>
      <c r="E37" s="40">
        <f t="shared" si="1"/>
        <v>2.8579832329259602</v>
      </c>
      <c r="G37" s="9"/>
      <c r="H37" s="1"/>
      <c r="I37" s="1"/>
      <c r="J37" s="1"/>
      <c r="K37" s="1"/>
      <c r="L37" s="1"/>
      <c r="M37" s="1"/>
    </row>
    <row r="38" spans="1:13" s="41" customFormat="1" ht="20.25" hidden="1" customHeight="1" outlineLevel="1" x14ac:dyDescent="0.3">
      <c r="A38" s="38"/>
      <c r="B38" s="42" t="s">
        <v>41</v>
      </c>
      <c r="C38" s="43">
        <v>3</v>
      </c>
      <c r="D38" s="43">
        <v>30</v>
      </c>
      <c r="E38" s="66">
        <v>145</v>
      </c>
      <c r="G38" s="9"/>
      <c r="H38" s="1"/>
      <c r="I38" s="1"/>
      <c r="J38" s="1"/>
      <c r="K38" s="1"/>
      <c r="L38" s="1"/>
      <c r="M38" s="1"/>
    </row>
    <row r="39" spans="1:13" s="41" customFormat="1" ht="18" hidden="1" customHeight="1" outlineLevel="1" x14ac:dyDescent="0.3">
      <c r="A39" s="38"/>
      <c r="B39" s="42" t="s">
        <v>42</v>
      </c>
      <c r="C39" s="44">
        <f>C37*C38</f>
        <v>51.576379916972229</v>
      </c>
      <c r="D39" s="44">
        <f>D37*D38</f>
        <v>52.687074473843438</v>
      </c>
      <c r="E39" s="44">
        <f>E37*E38</f>
        <v>414.40756877426423</v>
      </c>
      <c r="G39" s="9"/>
      <c r="H39" s="1"/>
      <c r="I39" s="1"/>
      <c r="J39" s="1"/>
      <c r="K39" s="1"/>
      <c r="L39" s="1"/>
      <c r="M39" s="1"/>
    </row>
    <row r="40" spans="1:13" s="41" customFormat="1" ht="18" hidden="1" customHeight="1" outlineLevel="1" x14ac:dyDescent="0.3">
      <c r="A40" s="38"/>
      <c r="B40" s="42" t="s">
        <v>43</v>
      </c>
      <c r="C40" s="45">
        <f>C39*11</f>
        <v>567.34017908669455</v>
      </c>
      <c r="D40" s="45">
        <f>D39*11</f>
        <v>579.55781921227776</v>
      </c>
      <c r="E40" s="45">
        <f>E39*9</f>
        <v>3729.6681189683782</v>
      </c>
      <c r="G40" s="9"/>
      <c r="H40" s="1"/>
      <c r="I40" s="1"/>
      <c r="J40" s="1"/>
      <c r="K40" s="1"/>
      <c r="L40" s="1"/>
      <c r="M40" s="1"/>
    </row>
    <row r="41" spans="1:13" s="41" customFormat="1" ht="18.600000000000001" hidden="1" customHeight="1" outlineLevel="1" thickBot="1" x14ac:dyDescent="0.35">
      <c r="A41" s="38"/>
      <c r="B41" s="46"/>
      <c r="C41" s="70">
        <f>C40+D40+E40</f>
        <v>4876.5661172673499</v>
      </c>
      <c r="D41" s="71"/>
      <c r="E41" s="72"/>
      <c r="G41" s="9"/>
      <c r="H41" s="1"/>
      <c r="I41" s="1"/>
      <c r="J41" s="1"/>
      <c r="K41" s="1"/>
      <c r="L41" s="1"/>
      <c r="M41" s="1"/>
    </row>
    <row r="42" spans="1:13" ht="19.5" collapsed="1" thickBot="1" x14ac:dyDescent="0.35">
      <c r="A42" s="47"/>
      <c r="B42" s="48"/>
      <c r="C42" s="49"/>
      <c r="D42" s="49"/>
      <c r="E42" s="67"/>
      <c r="G42" s="9"/>
    </row>
    <row r="43" spans="1:13" ht="6.75" customHeight="1" x14ac:dyDescent="0.3">
      <c r="B43" s="50"/>
      <c r="C43" s="51"/>
      <c r="D43" s="52"/>
      <c r="G43" s="9"/>
    </row>
    <row r="44" spans="1:13" ht="30" customHeight="1" x14ac:dyDescent="0.3">
      <c r="A44" s="73" t="s">
        <v>44</v>
      </c>
      <c r="B44" s="73"/>
      <c r="C44" s="73"/>
      <c r="D44" s="73"/>
      <c r="E44" s="73"/>
      <c r="F44" s="53"/>
    </row>
    <row r="45" spans="1:13" ht="40.5" customHeight="1" x14ac:dyDescent="0.3">
      <c r="A45" s="68" t="s">
        <v>45</v>
      </c>
      <c r="B45" s="68"/>
      <c r="C45" s="68"/>
      <c r="D45" s="68"/>
      <c r="E45" s="68"/>
    </row>
    <row r="46" spans="1:13" ht="52.15" customHeight="1" x14ac:dyDescent="0.3">
      <c r="A46" s="68" t="s">
        <v>46</v>
      </c>
      <c r="B46" s="68"/>
      <c r="C46" s="68"/>
      <c r="D46" s="68"/>
      <c r="E46" s="68"/>
    </row>
    <row r="47" spans="1:13" ht="52.5" customHeight="1" x14ac:dyDescent="0.3">
      <c r="A47" s="68" t="s">
        <v>47</v>
      </c>
      <c r="B47" s="68"/>
      <c r="C47" s="68"/>
      <c r="D47" s="68"/>
      <c r="E47" s="68"/>
    </row>
    <row r="48" spans="1:13" ht="28.5" customHeight="1" x14ac:dyDescent="0.3">
      <c r="A48" s="68" t="s">
        <v>48</v>
      </c>
      <c r="B48" s="68"/>
      <c r="C48" s="68"/>
      <c r="D48" s="68"/>
      <c r="E48" s="68"/>
    </row>
    <row r="49" spans="1:5" x14ac:dyDescent="0.3">
      <c r="A49" s="54"/>
      <c r="B49" s="54"/>
      <c r="C49" s="54"/>
      <c r="D49" s="54"/>
      <c r="E49" s="54"/>
    </row>
    <row r="50" spans="1:5" x14ac:dyDescent="0.3">
      <c r="A50" s="54"/>
      <c r="B50" s="54"/>
      <c r="C50" s="54"/>
      <c r="D50" s="54"/>
      <c r="E50" s="54"/>
    </row>
    <row r="51" spans="1:5" s="9" customFormat="1" ht="15.75" x14ac:dyDescent="0.25">
      <c r="A51" s="9" t="s">
        <v>49</v>
      </c>
      <c r="B51" s="55"/>
      <c r="D51" s="9" t="s">
        <v>50</v>
      </c>
    </row>
  </sheetData>
  <mergeCells count="7">
    <mergeCell ref="A48:E48"/>
    <mergeCell ref="A4:E4"/>
    <mergeCell ref="C41:E41"/>
    <mergeCell ref="A44:E44"/>
    <mergeCell ref="A45:E45"/>
    <mergeCell ref="A46:E46"/>
    <mergeCell ref="A47:E47"/>
  </mergeCells>
  <printOptions horizontalCentered="1"/>
  <pageMargins left="0.75" right="0.75" top="0.78740157480314965" bottom="0.59055118110236227" header="0" footer="0"/>
  <pageSetup paperSize="9" scale="56" orientation="portrait" r:id="rId1"/>
  <headerFooter alignWithMargins="0"/>
  <colBreaks count="1" manualBreakCount="1">
    <brk id="5"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Kopa_apstiprinasanai_01_2021</vt:lpstr>
      <vt:lpstr>Kopa_apstiprinasanai_01_2021!Print_Area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cp:lastPrinted>2021-01-05T15:12:02Z</cp:lastPrinted>
  <dcterms:created xsi:type="dcterms:W3CDTF">2021-01-05T14:56:34Z</dcterms:created>
  <dcterms:modified xsi:type="dcterms:W3CDTF">2021-01-31T19:31:50Z</dcterms:modified>
</cp:coreProperties>
</file>