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Linda Povlovska\Desktop\"/>
    </mc:Choice>
  </mc:AlternateContent>
  <xr:revisionPtr revIDLastSave="0" documentId="8_{E4A73199-2B86-4ED8-8BE0-5B9C0A9F64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H54" i="1"/>
  <c r="C8" i="1"/>
  <c r="C7" i="1"/>
  <c r="O42" i="1"/>
  <c r="O43" i="1"/>
  <c r="O44" i="1"/>
  <c r="K20" i="1"/>
  <c r="L22" i="1" s="1"/>
  <c r="J20" i="1"/>
  <c r="I20" i="1"/>
  <c r="H20" i="1"/>
  <c r="F20" i="1"/>
  <c r="G22" i="1" s="1"/>
  <c r="E20" i="1"/>
  <c r="D20" i="1"/>
  <c r="M19" i="1"/>
  <c r="M15" i="1"/>
  <c r="K33" i="1"/>
  <c r="L35" i="1" s="1"/>
  <c r="J33" i="1"/>
  <c r="I33" i="1"/>
  <c r="F33" i="1"/>
  <c r="G35" i="1" s="1"/>
  <c r="E33" i="1"/>
  <c r="D33" i="1"/>
  <c r="M32" i="1"/>
  <c r="H32" i="1"/>
  <c r="M28" i="1"/>
  <c r="H28" i="1"/>
  <c r="J47" i="1"/>
  <c r="K49" i="1" s="1"/>
  <c r="H47" i="1"/>
  <c r="I48" i="1" s="1"/>
  <c r="E47" i="1"/>
  <c r="F49" i="1" s="1"/>
  <c r="D47" i="1"/>
  <c r="C47" i="1"/>
  <c r="L46" i="1"/>
  <c r="G46" i="1"/>
  <c r="B45" i="1"/>
  <c r="L45" i="1" s="1"/>
  <c r="B44" i="1"/>
  <c r="G44" i="1" s="1"/>
  <c r="B43" i="1"/>
  <c r="L43" i="1" s="1"/>
  <c r="B42" i="1"/>
  <c r="G42" i="1" s="1"/>
  <c r="L41" i="1"/>
  <c r="G41" i="1"/>
  <c r="D48" i="1" l="1"/>
  <c r="J21" i="1"/>
  <c r="E21" i="1"/>
  <c r="E34" i="1"/>
  <c r="J34" i="1"/>
  <c r="L42" i="1"/>
  <c r="L44" i="1"/>
  <c r="G45" i="1"/>
  <c r="G43" i="1"/>
  <c r="K59" i="1"/>
  <c r="J59" i="1"/>
  <c r="J60" i="1" s="1"/>
  <c r="I59" i="1"/>
  <c r="K61" i="1" s="1"/>
  <c r="L61" i="1" s="1"/>
  <c r="F59" i="1"/>
  <c r="E59" i="1"/>
  <c r="D59" i="1"/>
  <c r="F61" i="1" s="1"/>
  <c r="M58" i="1"/>
  <c r="H58" i="1"/>
  <c r="M54" i="1"/>
  <c r="G61" i="1" l="1"/>
  <c r="G47" i="1"/>
  <c r="E60" i="1"/>
  <c r="L47" i="1"/>
  <c r="U61" i="1" l="1"/>
  <c r="P61" i="1"/>
  <c r="Y60" i="1"/>
  <c r="T60" i="1"/>
  <c r="O60" i="1"/>
  <c r="Z59" i="1"/>
  <c r="AA61" i="1" s="1"/>
  <c r="U59" i="1"/>
  <c r="P59" i="1"/>
  <c r="AB58" i="1"/>
  <c r="W58" i="1"/>
  <c r="R58" i="1"/>
  <c r="C57" i="1"/>
  <c r="C56" i="1"/>
  <c r="C55" i="1"/>
  <c r="AB54" i="1"/>
  <c r="W54" i="1"/>
  <c r="R54" i="1"/>
  <c r="W57" i="1" l="1"/>
  <c r="M57" i="1"/>
  <c r="H57" i="1"/>
  <c r="R55" i="1"/>
  <c r="M55" i="1"/>
  <c r="H55" i="1"/>
  <c r="W56" i="1"/>
  <c r="H56" i="1"/>
  <c r="M56" i="1"/>
  <c r="M59" i="1" s="1"/>
  <c r="V61" i="1"/>
  <c r="AB56" i="1"/>
  <c r="Q61" i="1"/>
  <c r="AB57" i="1"/>
  <c r="W55" i="1"/>
  <c r="R56" i="1"/>
  <c r="R57" i="1"/>
  <c r="AB55" i="1"/>
  <c r="W59" i="1" l="1"/>
  <c r="H59" i="1"/>
  <c r="R59" i="1"/>
  <c r="AB59" i="1"/>
  <c r="AC48" i="1" l="1"/>
  <c r="X48" i="1"/>
  <c r="S48" i="1"/>
  <c r="AA47" i="1"/>
  <c r="V47" i="1"/>
  <c r="Q47" i="1"/>
  <c r="AD45" i="1"/>
  <c r="Y45" i="1"/>
  <c r="T45" i="1"/>
  <c r="AD41" i="1"/>
  <c r="Y41" i="1"/>
  <c r="T41" i="1"/>
  <c r="T43" i="1" l="1"/>
  <c r="AD44" i="1"/>
  <c r="Y42" i="1"/>
  <c r="Y43" i="1"/>
  <c r="AD43" i="1"/>
  <c r="T44" i="1"/>
  <c r="Y44" i="1"/>
  <c r="AD42" i="1"/>
  <c r="T42" i="1"/>
  <c r="AD46" i="1" l="1"/>
  <c r="T46" i="1"/>
  <c r="Y46" i="1"/>
  <c r="AE33" i="1" l="1"/>
  <c r="AD33" i="1"/>
  <c r="AC33" i="1"/>
  <c r="AE35" i="1" s="1"/>
  <c r="Z33" i="1"/>
  <c r="Y33" i="1"/>
  <c r="X33" i="1"/>
  <c r="Z35" i="1" s="1"/>
  <c r="U33" i="1"/>
  <c r="T33" i="1"/>
  <c r="S33" i="1"/>
  <c r="U35" i="1" s="1"/>
  <c r="P33" i="1"/>
  <c r="O33" i="1"/>
  <c r="N33" i="1"/>
  <c r="P35" i="1" s="1"/>
  <c r="AB32" i="1"/>
  <c r="W32" i="1"/>
  <c r="AG32" i="1" s="1"/>
  <c r="R32" i="1"/>
  <c r="C31" i="1"/>
  <c r="C30" i="1"/>
  <c r="C29" i="1"/>
  <c r="AG28" i="1"/>
  <c r="AB28" i="1"/>
  <c r="W28" i="1"/>
  <c r="R28" i="1"/>
  <c r="R30" i="1" l="1"/>
  <c r="M30" i="1"/>
  <c r="H30" i="1"/>
  <c r="W29" i="1"/>
  <c r="M29" i="1"/>
  <c r="H29" i="1"/>
  <c r="AG31" i="1"/>
  <c r="M31" i="1"/>
  <c r="H31" i="1"/>
  <c r="Y34" i="1"/>
  <c r="AF35" i="1"/>
  <c r="V35" i="1"/>
  <c r="O34" i="1"/>
  <c r="T34" i="1"/>
  <c r="AG29" i="1"/>
  <c r="AA35" i="1"/>
  <c r="AB29" i="1"/>
  <c r="AD34" i="1"/>
  <c r="Q35" i="1"/>
  <c r="AB30" i="1"/>
  <c r="AB33" i="1" s="1"/>
  <c r="W31" i="1"/>
  <c r="W30" i="1"/>
  <c r="AG30" i="1"/>
  <c r="R31" i="1"/>
  <c r="R29" i="1"/>
  <c r="AB31" i="1"/>
  <c r="M33" i="1" l="1"/>
  <c r="H33" i="1"/>
  <c r="AG33" i="1"/>
  <c r="W33" i="1"/>
  <c r="R33" i="1"/>
  <c r="C6" i="1" l="1"/>
  <c r="P22" i="1"/>
  <c r="O21" i="1"/>
  <c r="Z20" i="1"/>
  <c r="X20" i="1"/>
  <c r="Z22" i="1" s="1"/>
  <c r="U20" i="1"/>
  <c r="S20" i="1"/>
  <c r="U22" i="1" s="1"/>
  <c r="P20" i="1"/>
  <c r="Q22" i="1" s="1"/>
  <c r="AB19" i="1"/>
  <c r="W19" i="1"/>
  <c r="R19" i="1"/>
  <c r="C18" i="1"/>
  <c r="C17" i="1"/>
  <c r="C16" i="1"/>
  <c r="AB15" i="1"/>
  <c r="Y15" i="1"/>
  <c r="Y20" i="1" s="1"/>
  <c r="W15" i="1"/>
  <c r="T15" i="1"/>
  <c r="T20" i="1" s="1"/>
  <c r="R15" i="1"/>
  <c r="O15" i="1"/>
  <c r="AB18" i="1" l="1"/>
  <c r="M18" i="1"/>
  <c r="W16" i="1"/>
  <c r="M16" i="1"/>
  <c r="AB17" i="1"/>
  <c r="M17" i="1"/>
  <c r="AA22" i="1"/>
  <c r="T21" i="1"/>
  <c r="Y21" i="1"/>
  <c r="AB16" i="1"/>
  <c r="AB20" i="1" s="1"/>
  <c r="R16" i="1"/>
  <c r="V22" i="1"/>
  <c r="R17" i="1"/>
  <c r="W17" i="1"/>
  <c r="R18" i="1"/>
  <c r="W18" i="1"/>
  <c r="M20" i="1" l="1"/>
  <c r="W20" i="1"/>
  <c r="R20" i="1"/>
  <c r="C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Aija</author>
  </authors>
  <commentList>
    <comment ref="D33" authorId="0" shapeId="0" xr:uid="{0D5E88A3-B36C-4ED4-A5BE-C1768586C71D}">
      <text>
        <r>
          <rPr>
            <b/>
            <sz val="9"/>
            <color indexed="81"/>
            <rFont val="Tahoma"/>
            <family val="2"/>
          </rPr>
          <t>Aija:</t>
        </r>
        <r>
          <rPr>
            <sz val="9"/>
            <color indexed="81"/>
            <rFont val="Tahoma"/>
            <family val="2"/>
          </rPr>
          <t xml:space="preserve">
Kuri noslēguši līgumus.
Pienākas 240 bērniem</t>
        </r>
      </text>
    </comment>
  </commentList>
</comments>
</file>

<file path=xl/sharedStrings.xml><?xml version="1.0" encoding="utf-8"?>
<sst xmlns="http://schemas.openxmlformats.org/spreadsheetml/2006/main" count="245" uniqueCount="46">
  <si>
    <r>
      <t xml:space="preserve">SPII "Piejūra" </t>
    </r>
    <r>
      <rPr>
        <sz val="14"/>
        <color theme="1"/>
        <rFont val="Calibri"/>
        <family val="2"/>
        <scheme val="minor"/>
      </rPr>
      <t>(apmeklē 5-6 g.v. bērni)</t>
    </r>
  </si>
  <si>
    <t>Marts, 2023</t>
  </si>
  <si>
    <t>Aprīlis, 2023</t>
  </si>
  <si>
    <t>Maijs, 2023</t>
  </si>
  <si>
    <t>euro</t>
  </si>
  <si>
    <t>Kop.bērnu
skaits</t>
  </si>
  <si>
    <t>Apmekl.
bērnu skaits</t>
  </si>
  <si>
    <t>Apmeklējumi
(reizes)</t>
  </si>
  <si>
    <t>Neapmeklē-šanas
iemesli</t>
  </si>
  <si>
    <t>Kopsumma</t>
  </si>
  <si>
    <t>Pilna cena</t>
  </si>
  <si>
    <t>Izglītojamo saslimšana vai atveseļošanās periods pēc saslimšanas</t>
  </si>
  <si>
    <t>ar 35% atlaidi</t>
  </si>
  <si>
    <t>ar 50% atlaidi</t>
  </si>
  <si>
    <t>ar 65 % atlaidi</t>
  </si>
  <si>
    <t>ar 100% atlaidi</t>
  </si>
  <si>
    <t>0</t>
  </si>
  <si>
    <t>kopā</t>
  </si>
  <si>
    <t>Maksimālais
apmeklējumu
skaits</t>
  </si>
  <si>
    <t>Apmeklējumi (%)</t>
  </si>
  <si>
    <t xml:space="preserve">CPII "Riekstiņš" </t>
  </si>
  <si>
    <t>Jūnijs, 2023</t>
  </si>
  <si>
    <t xml:space="preserve">ĀPII "Strautiņš" </t>
  </si>
  <si>
    <t>ar 25 % atlaidi</t>
  </si>
  <si>
    <t>KPII "Mežavēji"</t>
  </si>
  <si>
    <t>Ziņojums par peldētapmācības apmeklējumu Ādažu novada pašvaldībās pirmsskolas izglītības iestādēs</t>
  </si>
  <si>
    <t>Izglītības iestāde</t>
  </si>
  <si>
    <t>SPII "Piejūra"</t>
  </si>
  <si>
    <t xml:space="preserve">   </t>
  </si>
  <si>
    <t xml:space="preserve">  </t>
  </si>
  <si>
    <t>Janvāris, 2023</t>
  </si>
  <si>
    <t>Februāris, 2023</t>
  </si>
  <si>
    <t>Kopējais bērnu
skaits</t>
  </si>
  <si>
    <t>Apmeklējušo bērnu skaits</t>
  </si>
  <si>
    <t>Neapmeklēšanas
iemesli</t>
  </si>
  <si>
    <t>Ienākumi no apmeklējumiem</t>
  </si>
  <si>
    <t>slimības dēļ,
citu iem. dēļ
(nav līdzi peldlietu)</t>
  </si>
  <si>
    <t xml:space="preserve">slimības dēļ (vējbakas) </t>
  </si>
  <si>
    <t>Apmeklējumi (% no maksimālā)</t>
  </si>
  <si>
    <t>slimošana
(76,5%)</t>
  </si>
  <si>
    <t>slimošana
(90%)</t>
  </si>
  <si>
    <t>ĀPII "Strautiņš"</t>
  </si>
  <si>
    <t>ar 25% atlaidi</t>
  </si>
  <si>
    <t>Veselība,
ceļojumi,
vecāku atvaļinājumi, citi iemesli</t>
  </si>
  <si>
    <t>Ieņēmumi 
2022./2023. II semestris</t>
  </si>
  <si>
    <t xml:space="preserve">kopā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</si>
</sst>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96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/>
    <xf numFmtId="2" fontId="6" fillId="0" borderId="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center"/>
    </xf>
    <xf numFmtId="9" fontId="6" fillId="0" borderId="5" xfId="0" applyNumberFormat="1" applyFont="1" applyBorder="1" applyAlignment="1">
      <alignment vertical="center"/>
    </xf>
    <xf numFmtId="165" fontId="6" fillId="0" borderId="7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164" fontId="10" fillId="0" borderId="0" xfId="0" applyNumberFormat="1" applyFont="1"/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" fontId="13" fillId="0" borderId="28" xfId="0" applyNumberFormat="1" applyFont="1" applyBorder="1" applyAlignment="1">
      <alignment horizontal="center" vertical="center"/>
    </xf>
    <xf numFmtId="1" fontId="13" fillId="0" borderId="29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9" fontId="16" fillId="0" borderId="0" xfId="1" applyFont="1" applyFill="1" applyAlignment="1">
      <alignment horizontal="center" vertical="top"/>
    </xf>
    <xf numFmtId="0" fontId="16" fillId="0" borderId="0" xfId="0" applyFont="1"/>
    <xf numFmtId="9" fontId="16" fillId="0" borderId="22" xfId="1" applyFont="1" applyFill="1" applyBorder="1" applyAlignment="1">
      <alignment horizontal="center" wrapText="1"/>
    </xf>
    <xf numFmtId="0" fontId="16" fillId="0" borderId="0" xfId="0" applyFont="1" applyAlignment="1">
      <alignment wrapText="1"/>
    </xf>
    <xf numFmtId="9" fontId="8" fillId="0" borderId="6" xfId="1" applyFont="1" applyBorder="1" applyAlignment="1">
      <alignment horizontal="center" wrapText="1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9" fontId="16" fillId="0" borderId="0" xfId="1" applyFont="1" applyAlignment="1">
      <alignment horizontal="center" vertical="top"/>
    </xf>
    <xf numFmtId="0" fontId="17" fillId="0" borderId="25" xfId="0" applyFont="1" applyBorder="1" applyAlignment="1">
      <alignment vertical="top" wrapText="1"/>
    </xf>
    <xf numFmtId="9" fontId="16" fillId="0" borderId="22" xfId="1" applyFont="1" applyBorder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21" xfId="0" applyFont="1" applyBorder="1"/>
    <xf numFmtId="9" fontId="16" fillId="0" borderId="21" xfId="0" applyNumberFormat="1" applyFont="1" applyBorder="1" applyAlignment="1">
      <alignment vertical="center"/>
    </xf>
    <xf numFmtId="0" fontId="20" fillId="0" borderId="25" xfId="0" applyFont="1" applyBorder="1" applyAlignment="1">
      <alignment wrapText="1"/>
    </xf>
    <xf numFmtId="0" fontId="20" fillId="0" borderId="25" xfId="0" applyFont="1" applyBorder="1" applyAlignment="1">
      <alignment vertical="top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horizontal="center" vertical="center"/>
    </xf>
    <xf numFmtId="9" fontId="6" fillId="0" borderId="0" xfId="1" applyFont="1" applyFill="1" applyBorder="1" applyAlignment="1">
      <alignment horizontal="center" vertical="top"/>
    </xf>
    <xf numFmtId="9" fontId="8" fillId="0" borderId="6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64" fontId="6" fillId="0" borderId="7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2" fontId="16" fillId="0" borderId="23" xfId="0" applyNumberFormat="1" applyFont="1" applyBorder="1" applyAlignment="1">
      <alignment horizontal="center" vertical="center"/>
    </xf>
    <xf numFmtId="1" fontId="16" fillId="0" borderId="20" xfId="0" applyNumberFormat="1" applyFont="1" applyBorder="1" applyAlignment="1">
      <alignment horizontal="center" vertical="center"/>
    </xf>
    <xf numFmtId="1" fontId="16" fillId="0" borderId="21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164" fontId="16" fillId="0" borderId="24" xfId="0" applyNumberFormat="1" applyFont="1" applyBorder="1" applyAlignment="1">
      <alignment horizontal="center"/>
    </xf>
    <xf numFmtId="165" fontId="16" fillId="0" borderId="2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32" xfId="0" applyNumberFormat="1" applyFont="1" applyBorder="1" applyAlignment="1">
      <alignment horizontal="center"/>
    </xf>
    <xf numFmtId="164" fontId="12" fillId="0" borderId="0" xfId="0" applyNumberFormat="1" applyFont="1"/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3" borderId="0" xfId="3" applyFont="1" applyAlignment="1">
      <alignment horizontal="center"/>
    </xf>
    <xf numFmtId="0" fontId="19" fillId="2" borderId="0" xfId="2" applyFont="1" applyAlignment="1">
      <alignment horizontal="center"/>
    </xf>
    <xf numFmtId="0" fontId="18" fillId="2" borderId="0" xfId="2" applyFont="1" applyAlignment="1">
      <alignment horizontal="center" vertical="center"/>
    </xf>
    <xf numFmtId="0" fontId="9" fillId="3" borderId="0" xfId="3" applyFont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20% - Accent6" xfId="3" builtinId="50"/>
    <cellStyle name="Accent5" xfId="2" builtinId="45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N64"/>
  <sheetViews>
    <sheetView tabSelected="1" workbookViewId="0">
      <selection activeCell="AC41" sqref="AC41:AC46"/>
    </sheetView>
  </sheetViews>
  <sheetFormatPr defaultRowHeight="15" x14ac:dyDescent="0.25"/>
  <cols>
    <col min="2" max="2" width="20.28515625" customWidth="1"/>
    <col min="3" max="3" width="26.85546875" customWidth="1"/>
    <col min="4" max="6" width="15.5703125" customWidth="1"/>
    <col min="7" max="7" width="16.7109375" customWidth="1"/>
    <col min="8" max="8" width="17.42578125" customWidth="1"/>
    <col min="9" max="11" width="15.5703125" customWidth="1"/>
    <col min="12" max="12" width="17.85546875" customWidth="1"/>
    <col min="13" max="13" width="15.5703125" customWidth="1"/>
    <col min="14" max="14" width="11.7109375" customWidth="1"/>
    <col min="15" max="15" width="9.42578125" bestFit="1" customWidth="1"/>
    <col min="16" max="16" width="13.42578125" customWidth="1"/>
    <col min="17" max="17" width="14.42578125" customWidth="1"/>
    <col min="18" max="18" width="12.28515625" customWidth="1"/>
    <col min="19" max="19" width="12.85546875" customWidth="1"/>
    <col min="20" max="20" width="11.5703125" bestFit="1" customWidth="1"/>
    <col min="21" max="21" width="14.42578125" customWidth="1"/>
    <col min="22" max="22" width="14.140625" customWidth="1"/>
    <col min="23" max="23" width="12.85546875" customWidth="1"/>
    <col min="24" max="24" width="10.140625" customWidth="1"/>
    <col min="25" max="25" width="15.42578125" customWidth="1"/>
    <col min="26" max="26" width="17.42578125" customWidth="1"/>
    <col min="27" max="27" width="13.28515625" customWidth="1"/>
    <col min="28" max="28" width="16.42578125" customWidth="1"/>
    <col min="29" max="29" width="9.42578125" bestFit="1" customWidth="1"/>
    <col min="30" max="30" width="11.5703125" bestFit="1" customWidth="1"/>
    <col min="31" max="32" width="9.42578125" bestFit="1" customWidth="1"/>
    <col min="33" max="33" width="13.28515625" customWidth="1"/>
    <col min="34" max="34" width="9.42578125" bestFit="1" customWidth="1"/>
    <col min="35" max="35" width="11.5703125" bestFit="1" customWidth="1"/>
    <col min="36" max="39" width="9.42578125" bestFit="1" customWidth="1"/>
    <col min="40" max="40" width="11.5703125" bestFit="1" customWidth="1"/>
  </cols>
  <sheetData>
    <row r="2" spans="1:40" ht="21" x14ac:dyDescent="0.3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40" ht="21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40" ht="36" customHeight="1" x14ac:dyDescent="0.35">
      <c r="A4" s="20"/>
      <c r="B4" s="21" t="s">
        <v>26</v>
      </c>
      <c r="C4" s="23" t="s">
        <v>44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40" ht="21" x14ac:dyDescent="0.35">
      <c r="A5" s="20"/>
      <c r="B5" s="22" t="s">
        <v>27</v>
      </c>
      <c r="C5" s="75">
        <f>H20+M20+R20+W20+AB20</f>
        <v>3323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40" ht="21" x14ac:dyDescent="0.35">
      <c r="A6" s="20"/>
      <c r="B6" s="22" t="s">
        <v>20</v>
      </c>
      <c r="C6" s="75">
        <f>H33+M33+R33+W33+AB33+AG33</f>
        <v>14591.75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 t="s">
        <v>28</v>
      </c>
      <c r="S6" s="20"/>
      <c r="T6" s="20"/>
      <c r="U6" s="20"/>
      <c r="V6" s="20"/>
      <c r="W6" s="20"/>
      <c r="X6" s="20"/>
    </row>
    <row r="7" spans="1:40" ht="21" x14ac:dyDescent="0.35">
      <c r="A7" s="20"/>
      <c r="B7" s="22" t="s">
        <v>22</v>
      </c>
      <c r="C7" s="75">
        <f>G47+L47+T46+Y46+AD46</f>
        <v>10204.5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40" ht="21" x14ac:dyDescent="0.35">
      <c r="A8" s="20"/>
      <c r="B8" s="22" t="s">
        <v>24</v>
      </c>
      <c r="C8" s="75">
        <f>H59+M59+R59+W59+AB59</f>
        <v>6270.25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40" ht="21" x14ac:dyDescent="0.35">
      <c r="A9" s="20"/>
      <c r="B9" s="20" t="s">
        <v>45</v>
      </c>
      <c r="C9" s="24">
        <f>SUM(C5:C8)</f>
        <v>34389.5</v>
      </c>
      <c r="D9" s="20"/>
      <c r="E9" s="20"/>
      <c r="F9" s="20"/>
      <c r="G9" s="20"/>
      <c r="H9" s="20"/>
      <c r="I9" s="20" t="s">
        <v>29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2" spans="1:40" ht="19.5" thickBot="1" x14ac:dyDescent="0.35">
      <c r="B12" s="95" t="s">
        <v>0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</row>
    <row r="13" spans="1:40" ht="15.75" x14ac:dyDescent="0.25">
      <c r="A13" s="2"/>
      <c r="B13" s="1"/>
      <c r="C13" s="2"/>
      <c r="D13" s="76" t="s">
        <v>30</v>
      </c>
      <c r="E13" s="77"/>
      <c r="F13" s="78"/>
      <c r="G13" s="78"/>
      <c r="H13" s="79"/>
      <c r="I13" s="76" t="s">
        <v>31</v>
      </c>
      <c r="J13" s="77"/>
      <c r="K13" s="78"/>
      <c r="L13" s="78"/>
      <c r="M13" s="79"/>
      <c r="N13" s="87" t="s">
        <v>1</v>
      </c>
      <c r="O13" s="88"/>
      <c r="P13" s="89"/>
      <c r="Q13" s="89"/>
      <c r="R13" s="90"/>
      <c r="S13" s="87" t="s">
        <v>2</v>
      </c>
      <c r="T13" s="88"/>
      <c r="U13" s="89"/>
      <c r="V13" s="89"/>
      <c r="W13" s="90"/>
      <c r="X13" s="87" t="s">
        <v>3</v>
      </c>
      <c r="Y13" s="88"/>
      <c r="Z13" s="89"/>
      <c r="AA13" s="89"/>
      <c r="AB13" s="90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47.25" x14ac:dyDescent="0.25">
      <c r="A14" s="2"/>
      <c r="B14" s="2"/>
      <c r="C14" s="3" t="s">
        <v>4</v>
      </c>
      <c r="D14" s="25" t="s">
        <v>32</v>
      </c>
      <c r="E14" s="26" t="s">
        <v>33</v>
      </c>
      <c r="F14" s="27" t="s">
        <v>7</v>
      </c>
      <c r="G14" s="28" t="s">
        <v>34</v>
      </c>
      <c r="H14" s="27" t="s">
        <v>35</v>
      </c>
      <c r="I14" s="25" t="s">
        <v>32</v>
      </c>
      <c r="J14" s="26" t="s">
        <v>33</v>
      </c>
      <c r="K14" s="27" t="s">
        <v>7</v>
      </c>
      <c r="L14" s="28" t="s">
        <v>34</v>
      </c>
      <c r="M14" s="29" t="s">
        <v>35</v>
      </c>
      <c r="N14" s="4" t="s">
        <v>5</v>
      </c>
      <c r="O14" s="5" t="s">
        <v>6</v>
      </c>
      <c r="P14" s="6" t="s">
        <v>7</v>
      </c>
      <c r="Q14" s="7" t="s">
        <v>8</v>
      </c>
      <c r="R14" s="8" t="s">
        <v>9</v>
      </c>
      <c r="S14" s="4" t="s">
        <v>5</v>
      </c>
      <c r="T14" s="5" t="s">
        <v>6</v>
      </c>
      <c r="U14" s="6" t="s">
        <v>7</v>
      </c>
      <c r="V14" s="7" t="s">
        <v>8</v>
      </c>
      <c r="W14" s="8" t="s">
        <v>9</v>
      </c>
      <c r="X14" s="4" t="s">
        <v>5</v>
      </c>
      <c r="Y14" s="5" t="s">
        <v>6</v>
      </c>
      <c r="Z14" s="6" t="s">
        <v>7</v>
      </c>
      <c r="AA14" s="7" t="s">
        <v>8</v>
      </c>
      <c r="AB14" s="8" t="s">
        <v>9</v>
      </c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15.75" customHeight="1" x14ac:dyDescent="0.25">
      <c r="A15" s="2"/>
      <c r="B15" s="9" t="s">
        <v>10</v>
      </c>
      <c r="C15" s="10">
        <v>5</v>
      </c>
      <c r="D15" s="30">
        <v>63</v>
      </c>
      <c r="E15" s="31">
        <v>46</v>
      </c>
      <c r="F15" s="32">
        <v>109</v>
      </c>
      <c r="G15" s="83" t="s">
        <v>11</v>
      </c>
      <c r="H15" s="11">
        <v>545</v>
      </c>
      <c r="I15" s="30">
        <v>62</v>
      </c>
      <c r="J15" s="31">
        <v>53</v>
      </c>
      <c r="K15" s="32">
        <v>107</v>
      </c>
      <c r="L15" s="83" t="s">
        <v>11</v>
      </c>
      <c r="M15" s="11">
        <f>K15*C15</f>
        <v>535</v>
      </c>
      <c r="N15" s="30">
        <v>54</v>
      </c>
      <c r="O15" s="31">
        <f>54-8</f>
        <v>46</v>
      </c>
      <c r="P15" s="32">
        <v>114</v>
      </c>
      <c r="Q15" s="83" t="s">
        <v>11</v>
      </c>
      <c r="R15" s="11">
        <f>C15*P15</f>
        <v>570</v>
      </c>
      <c r="S15" s="30">
        <v>54</v>
      </c>
      <c r="T15" s="31">
        <f>54-16</f>
        <v>38</v>
      </c>
      <c r="U15" s="32">
        <v>81</v>
      </c>
      <c r="V15" s="83" t="s">
        <v>11</v>
      </c>
      <c r="W15" s="11">
        <f>U15*C15</f>
        <v>405</v>
      </c>
      <c r="X15" s="30">
        <v>53</v>
      </c>
      <c r="Y15" s="31">
        <f>X15-8</f>
        <v>45</v>
      </c>
      <c r="Z15" s="32">
        <v>140</v>
      </c>
      <c r="AA15" s="83" t="s">
        <v>11</v>
      </c>
      <c r="AB15" s="11">
        <f>C15*Z15</f>
        <v>700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15.75" x14ac:dyDescent="0.25">
      <c r="A16" s="2"/>
      <c r="B16" s="12" t="s">
        <v>12</v>
      </c>
      <c r="C16" s="10">
        <f>C15-(C15*0.35)</f>
        <v>3.25</v>
      </c>
      <c r="D16" s="30">
        <v>6</v>
      </c>
      <c r="E16" s="31">
        <v>6</v>
      </c>
      <c r="F16" s="32">
        <v>17</v>
      </c>
      <c r="G16" s="85"/>
      <c r="H16" s="11">
        <v>55.25</v>
      </c>
      <c r="I16" s="30">
        <v>6</v>
      </c>
      <c r="J16" s="31">
        <v>6</v>
      </c>
      <c r="K16" s="32">
        <v>18</v>
      </c>
      <c r="L16" s="85"/>
      <c r="M16" s="11">
        <f>K16*C16</f>
        <v>58.5</v>
      </c>
      <c r="N16" s="30">
        <v>6</v>
      </c>
      <c r="O16" s="31">
        <v>6</v>
      </c>
      <c r="P16" s="32">
        <v>19</v>
      </c>
      <c r="Q16" s="85"/>
      <c r="R16" s="11">
        <f t="shared" ref="R16:R19" si="0">C16*P16</f>
        <v>61.75</v>
      </c>
      <c r="S16" s="30">
        <v>6</v>
      </c>
      <c r="T16" s="31">
        <v>6</v>
      </c>
      <c r="U16" s="32">
        <v>15</v>
      </c>
      <c r="V16" s="85"/>
      <c r="W16" s="11">
        <f>U16*C16</f>
        <v>48.75</v>
      </c>
      <c r="X16" s="30">
        <v>6</v>
      </c>
      <c r="Y16" s="31">
        <v>6</v>
      </c>
      <c r="Z16" s="32">
        <v>25</v>
      </c>
      <c r="AA16" s="85"/>
      <c r="AB16" s="11">
        <f t="shared" ref="AB16:AB19" si="1">C16*Z16</f>
        <v>81.25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5.75" x14ac:dyDescent="0.25">
      <c r="A17" s="2"/>
      <c r="B17" s="12" t="s">
        <v>13</v>
      </c>
      <c r="C17" s="10">
        <f>C15-(C15*0.5)</f>
        <v>2.5</v>
      </c>
      <c r="D17" s="30">
        <v>8</v>
      </c>
      <c r="E17" s="31">
        <v>8</v>
      </c>
      <c r="F17" s="32">
        <v>20</v>
      </c>
      <c r="G17" s="85"/>
      <c r="H17" s="11">
        <v>50</v>
      </c>
      <c r="I17" s="30">
        <v>9</v>
      </c>
      <c r="J17" s="31">
        <v>9</v>
      </c>
      <c r="K17" s="32">
        <v>23</v>
      </c>
      <c r="L17" s="85"/>
      <c r="M17" s="11">
        <f>K17*C17</f>
        <v>57.5</v>
      </c>
      <c r="N17" s="30">
        <v>9</v>
      </c>
      <c r="O17" s="31">
        <v>8</v>
      </c>
      <c r="P17" s="32">
        <v>18</v>
      </c>
      <c r="Q17" s="85"/>
      <c r="R17" s="11">
        <f t="shared" si="0"/>
        <v>45</v>
      </c>
      <c r="S17" s="30">
        <v>9</v>
      </c>
      <c r="T17" s="31">
        <v>8</v>
      </c>
      <c r="U17" s="32">
        <v>16</v>
      </c>
      <c r="V17" s="85"/>
      <c r="W17" s="11">
        <f>U17*C17</f>
        <v>40</v>
      </c>
      <c r="X17" s="30">
        <v>9</v>
      </c>
      <c r="Y17" s="31">
        <v>9</v>
      </c>
      <c r="Z17" s="32">
        <v>28</v>
      </c>
      <c r="AA17" s="85"/>
      <c r="AB17" s="11">
        <f t="shared" si="1"/>
        <v>70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15.75" x14ac:dyDescent="0.25">
      <c r="A18" s="2"/>
      <c r="B18" s="12" t="s">
        <v>14</v>
      </c>
      <c r="C18" s="10">
        <f>C15-(C15*0.65)</f>
        <v>1.75</v>
      </c>
      <c r="D18" s="30">
        <v>0</v>
      </c>
      <c r="E18" s="31">
        <v>0</v>
      </c>
      <c r="F18" s="33">
        <v>0</v>
      </c>
      <c r="G18" s="85"/>
      <c r="H18" s="11">
        <v>0</v>
      </c>
      <c r="I18" s="30">
        <v>0</v>
      </c>
      <c r="J18" s="31">
        <v>0</v>
      </c>
      <c r="K18" s="33">
        <v>0</v>
      </c>
      <c r="L18" s="85"/>
      <c r="M18" s="11">
        <f>K18*C18</f>
        <v>0</v>
      </c>
      <c r="N18" s="30">
        <v>0</v>
      </c>
      <c r="O18" s="31">
        <v>0</v>
      </c>
      <c r="P18" s="33">
        <v>0</v>
      </c>
      <c r="Q18" s="85"/>
      <c r="R18" s="11">
        <f t="shared" si="0"/>
        <v>0</v>
      </c>
      <c r="S18" s="30">
        <v>0</v>
      </c>
      <c r="T18" s="31">
        <v>0</v>
      </c>
      <c r="U18" s="32">
        <v>0</v>
      </c>
      <c r="V18" s="85"/>
      <c r="W18" s="11">
        <f>U18*C18</f>
        <v>0</v>
      </c>
      <c r="X18" s="30">
        <v>0</v>
      </c>
      <c r="Y18" s="31">
        <v>0</v>
      </c>
      <c r="Z18" s="33">
        <v>0</v>
      </c>
      <c r="AA18" s="85"/>
      <c r="AB18" s="11">
        <f t="shared" si="1"/>
        <v>0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15.75" x14ac:dyDescent="0.25">
      <c r="A19" s="2"/>
      <c r="B19" s="12" t="s">
        <v>15</v>
      </c>
      <c r="C19" s="13" t="s">
        <v>16</v>
      </c>
      <c r="D19" s="30">
        <v>0</v>
      </c>
      <c r="E19" s="31">
        <v>0</v>
      </c>
      <c r="F19" s="32">
        <v>0</v>
      </c>
      <c r="G19" s="85"/>
      <c r="H19" s="11">
        <v>0</v>
      </c>
      <c r="I19" s="30">
        <v>0</v>
      </c>
      <c r="J19" s="31">
        <v>0</v>
      </c>
      <c r="K19" s="32">
        <v>0</v>
      </c>
      <c r="L19" s="85"/>
      <c r="M19" s="11">
        <f>K19*C19</f>
        <v>0</v>
      </c>
      <c r="N19" s="30">
        <v>0</v>
      </c>
      <c r="O19" s="31">
        <v>0</v>
      </c>
      <c r="P19" s="32">
        <v>0</v>
      </c>
      <c r="Q19" s="85"/>
      <c r="R19" s="11">
        <f t="shared" si="0"/>
        <v>0</v>
      </c>
      <c r="S19" s="30">
        <v>0</v>
      </c>
      <c r="T19" s="31">
        <v>0</v>
      </c>
      <c r="U19" s="32">
        <v>0</v>
      </c>
      <c r="V19" s="85"/>
      <c r="W19" s="11">
        <f>U19*C19</f>
        <v>0</v>
      </c>
      <c r="X19" s="30">
        <v>0</v>
      </c>
      <c r="Y19" s="31">
        <v>0</v>
      </c>
      <c r="Z19" s="32">
        <v>0</v>
      </c>
      <c r="AA19" s="85"/>
      <c r="AB19" s="11">
        <f t="shared" si="1"/>
        <v>0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16.5" thickBot="1" x14ac:dyDescent="0.3">
      <c r="A20" s="2"/>
      <c r="B20" s="2"/>
      <c r="C20" s="14" t="s">
        <v>17</v>
      </c>
      <c r="D20" s="34">
        <f>SUM(D15:D19)</f>
        <v>77</v>
      </c>
      <c r="E20" s="35">
        <f>SUM(E15:E19)</f>
        <v>60</v>
      </c>
      <c r="F20" s="36">
        <f>SUM(F15:F19)</f>
        <v>146</v>
      </c>
      <c r="G20" s="86"/>
      <c r="H20" s="18">
        <f>SUM(H15:H19)</f>
        <v>650.25</v>
      </c>
      <c r="I20" s="15">
        <f>SUM(I15:I19)</f>
        <v>77</v>
      </c>
      <c r="J20" s="16">
        <f>SUM(J15:J19)</f>
        <v>68</v>
      </c>
      <c r="K20" s="17">
        <f>SUM(K15:K19)</f>
        <v>148</v>
      </c>
      <c r="L20" s="86"/>
      <c r="M20" s="18">
        <f t="shared" ref="M20" si="2">SUM(M15:M19)</f>
        <v>651</v>
      </c>
      <c r="N20" s="15">
        <v>77</v>
      </c>
      <c r="O20" s="16">
        <v>69</v>
      </c>
      <c r="P20" s="17">
        <f>SUM(P15:P19)</f>
        <v>151</v>
      </c>
      <c r="Q20" s="86"/>
      <c r="R20" s="18">
        <f>SUM(R15:R19)</f>
        <v>676.75</v>
      </c>
      <c r="S20" s="15">
        <f>SUM(S15:S19)</f>
        <v>69</v>
      </c>
      <c r="T20" s="16">
        <f>SUM(T15:T19)</f>
        <v>52</v>
      </c>
      <c r="U20" s="17">
        <f>SUM(U15:U19)</f>
        <v>112</v>
      </c>
      <c r="V20" s="86"/>
      <c r="W20" s="18">
        <f t="shared" ref="W20" si="3">SUM(W15:W19)</f>
        <v>493.75</v>
      </c>
      <c r="X20" s="15">
        <f>SUM(X15:X19)</f>
        <v>68</v>
      </c>
      <c r="Y20" s="16">
        <f>SUM(Y15:Y19)</f>
        <v>60</v>
      </c>
      <c r="Z20" s="17">
        <f>SUM(Z15:Z19)</f>
        <v>193</v>
      </c>
      <c r="AA20" s="86"/>
      <c r="AB20" s="18">
        <f>SUM(AB15:AB19)</f>
        <v>851.25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63" x14ac:dyDescent="0.25">
      <c r="A21" s="2"/>
      <c r="B21" s="2"/>
      <c r="C21" s="2"/>
      <c r="D21" s="37"/>
      <c r="E21" s="38">
        <f>E20/D20</f>
        <v>0.77922077922077926</v>
      </c>
      <c r="F21" s="27" t="s">
        <v>18</v>
      </c>
      <c r="G21" s="27" t="s">
        <v>38</v>
      </c>
      <c r="H21" s="39"/>
      <c r="I21" s="37"/>
      <c r="J21" s="38">
        <f>J20/I20</f>
        <v>0.88311688311688308</v>
      </c>
      <c r="K21" s="27" t="s">
        <v>18</v>
      </c>
      <c r="L21" s="27" t="s">
        <v>38</v>
      </c>
      <c r="M21" s="39"/>
      <c r="N21" s="61"/>
      <c r="O21" s="62">
        <f>O20/N20</f>
        <v>0.89610389610389607</v>
      </c>
      <c r="P21" s="6" t="s">
        <v>18</v>
      </c>
      <c r="Q21" s="6" t="s">
        <v>19</v>
      </c>
      <c r="R21" s="2"/>
      <c r="S21" s="61"/>
      <c r="T21" s="62">
        <f>T20/S20</f>
        <v>0.75362318840579712</v>
      </c>
      <c r="U21" s="6" t="s">
        <v>18</v>
      </c>
      <c r="V21" s="6" t="s">
        <v>19</v>
      </c>
      <c r="W21" s="2"/>
      <c r="X21" s="61"/>
      <c r="Y21" s="62">
        <f>Y20/X20</f>
        <v>0.88235294117647056</v>
      </c>
      <c r="Z21" s="6" t="s">
        <v>18</v>
      </c>
      <c r="AA21" s="6" t="s">
        <v>19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5.75" x14ac:dyDescent="0.25">
      <c r="A22" s="2"/>
      <c r="B22" s="2"/>
      <c r="C22" s="2"/>
      <c r="D22" s="39"/>
      <c r="E22" s="39"/>
      <c r="F22" s="27">
        <v>308</v>
      </c>
      <c r="G22" s="40">
        <f>F20/F22</f>
        <v>0.47402597402597402</v>
      </c>
      <c r="H22" s="39"/>
      <c r="I22" s="41"/>
      <c r="J22" s="41"/>
      <c r="K22" s="27">
        <v>308</v>
      </c>
      <c r="L22" s="40">
        <f>K20/K22</f>
        <v>0.48051948051948051</v>
      </c>
      <c r="M22" s="39"/>
      <c r="N22" s="2"/>
      <c r="O22" s="2"/>
      <c r="P22" s="6">
        <f>N20*4</f>
        <v>308</v>
      </c>
      <c r="Q22" s="63">
        <f>P20/P22</f>
        <v>0.49025974025974028</v>
      </c>
      <c r="R22" s="2"/>
      <c r="S22" s="64"/>
      <c r="T22" s="64"/>
      <c r="U22" s="6">
        <f>S20*4</f>
        <v>276</v>
      </c>
      <c r="V22" s="63">
        <f>U20/U22</f>
        <v>0.40579710144927539</v>
      </c>
      <c r="W22" s="2"/>
      <c r="X22" s="64"/>
      <c r="Y22" s="64"/>
      <c r="Z22" s="6">
        <f>X20*4</f>
        <v>272</v>
      </c>
      <c r="AA22" s="63">
        <f>Z20/Z22</f>
        <v>0.7095588235294118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16.5" thickBot="1" x14ac:dyDescent="0.3">
      <c r="A25" s="2"/>
      <c r="B25" s="94" t="s">
        <v>20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2"/>
      <c r="AI25" s="2"/>
      <c r="AJ25" s="2"/>
      <c r="AK25" s="2"/>
      <c r="AL25" s="2"/>
      <c r="AM25" s="2"/>
      <c r="AN25" s="2"/>
    </row>
    <row r="26" spans="1:40" ht="15.75" x14ac:dyDescent="0.25">
      <c r="A26" s="2"/>
      <c r="B26" s="1"/>
      <c r="C26" s="2"/>
      <c r="D26" s="76" t="s">
        <v>30</v>
      </c>
      <c r="E26" s="77"/>
      <c r="F26" s="78"/>
      <c r="G26" s="78"/>
      <c r="H26" s="79"/>
      <c r="I26" s="76" t="s">
        <v>31</v>
      </c>
      <c r="J26" s="77"/>
      <c r="K26" s="78"/>
      <c r="L26" s="78"/>
      <c r="M26" s="79"/>
      <c r="N26" s="87" t="s">
        <v>1</v>
      </c>
      <c r="O26" s="88"/>
      <c r="P26" s="89"/>
      <c r="Q26" s="89"/>
      <c r="R26" s="90"/>
      <c r="S26" s="87" t="s">
        <v>2</v>
      </c>
      <c r="T26" s="88"/>
      <c r="U26" s="89"/>
      <c r="V26" s="89"/>
      <c r="W26" s="90"/>
      <c r="X26" s="87" t="s">
        <v>3</v>
      </c>
      <c r="Y26" s="88"/>
      <c r="Z26" s="89"/>
      <c r="AA26" s="89"/>
      <c r="AB26" s="89"/>
      <c r="AC26" s="87" t="s">
        <v>21</v>
      </c>
      <c r="AD26" s="88"/>
      <c r="AE26" s="89"/>
      <c r="AF26" s="89"/>
      <c r="AG26" s="90"/>
      <c r="AH26" s="2"/>
      <c r="AI26" s="2"/>
      <c r="AJ26" s="2"/>
      <c r="AK26" s="2"/>
      <c r="AL26" s="2"/>
      <c r="AM26" s="2"/>
      <c r="AN26" s="2"/>
    </row>
    <row r="27" spans="1:40" ht="63" x14ac:dyDescent="0.25">
      <c r="A27" s="2"/>
      <c r="B27" s="2"/>
      <c r="C27" s="3" t="s">
        <v>4</v>
      </c>
      <c r="D27" s="25" t="s">
        <v>32</v>
      </c>
      <c r="E27" s="26" t="s">
        <v>33</v>
      </c>
      <c r="F27" s="27" t="s">
        <v>7</v>
      </c>
      <c r="G27" s="28" t="s">
        <v>34</v>
      </c>
      <c r="H27" s="27" t="s">
        <v>35</v>
      </c>
      <c r="I27" s="25" t="s">
        <v>32</v>
      </c>
      <c r="J27" s="26" t="s">
        <v>33</v>
      </c>
      <c r="K27" s="27" t="s">
        <v>7</v>
      </c>
      <c r="L27" s="28" t="s">
        <v>34</v>
      </c>
      <c r="M27" s="29" t="s">
        <v>35</v>
      </c>
      <c r="N27" s="4" t="s">
        <v>5</v>
      </c>
      <c r="O27" s="5" t="s">
        <v>6</v>
      </c>
      <c r="P27" s="6" t="s">
        <v>7</v>
      </c>
      <c r="Q27" s="7" t="s">
        <v>8</v>
      </c>
      <c r="R27" s="8" t="s">
        <v>9</v>
      </c>
      <c r="S27" s="4" t="s">
        <v>5</v>
      </c>
      <c r="T27" s="5" t="s">
        <v>6</v>
      </c>
      <c r="U27" s="6" t="s">
        <v>7</v>
      </c>
      <c r="V27" s="7" t="s">
        <v>8</v>
      </c>
      <c r="W27" s="8" t="s">
        <v>9</v>
      </c>
      <c r="X27" s="4" t="s">
        <v>5</v>
      </c>
      <c r="Y27" s="5" t="s">
        <v>6</v>
      </c>
      <c r="Z27" s="6" t="s">
        <v>7</v>
      </c>
      <c r="AA27" s="7" t="s">
        <v>8</v>
      </c>
      <c r="AB27" s="19" t="s">
        <v>9</v>
      </c>
      <c r="AC27" s="4" t="s">
        <v>5</v>
      </c>
      <c r="AD27" s="5" t="s">
        <v>6</v>
      </c>
      <c r="AE27" s="6" t="s">
        <v>7</v>
      </c>
      <c r="AF27" s="7" t="s">
        <v>8</v>
      </c>
      <c r="AG27" s="8" t="s">
        <v>9</v>
      </c>
      <c r="AH27" s="2"/>
      <c r="AI27" s="2"/>
      <c r="AJ27" s="2"/>
      <c r="AK27" s="2"/>
      <c r="AL27" s="2"/>
      <c r="AM27" s="2"/>
      <c r="AN27" s="2"/>
    </row>
    <row r="28" spans="1:40" ht="15.75" x14ac:dyDescent="0.25">
      <c r="A28" s="2"/>
      <c r="B28" s="9" t="s">
        <v>10</v>
      </c>
      <c r="C28" s="10">
        <v>5</v>
      </c>
      <c r="D28" s="30">
        <v>149</v>
      </c>
      <c r="E28" s="31">
        <v>126</v>
      </c>
      <c r="F28" s="33">
        <v>481</v>
      </c>
      <c r="G28" s="83" t="s">
        <v>43</v>
      </c>
      <c r="H28" s="43">
        <f>F28*C28</f>
        <v>2405</v>
      </c>
      <c r="I28" s="30">
        <v>149</v>
      </c>
      <c r="J28" s="31">
        <v>113</v>
      </c>
      <c r="K28" s="33">
        <v>374</v>
      </c>
      <c r="L28" s="83" t="s">
        <v>43</v>
      </c>
      <c r="M28" s="44">
        <f>K28*C28</f>
        <v>1870</v>
      </c>
      <c r="N28" s="30">
        <v>153</v>
      </c>
      <c r="O28" s="31">
        <v>124</v>
      </c>
      <c r="P28" s="32">
        <v>498</v>
      </c>
      <c r="Q28" s="83" t="s">
        <v>11</v>
      </c>
      <c r="R28" s="11">
        <f>C28*P28</f>
        <v>2490</v>
      </c>
      <c r="S28" s="30">
        <v>150</v>
      </c>
      <c r="T28" s="31">
        <v>110</v>
      </c>
      <c r="U28" s="32">
        <v>305</v>
      </c>
      <c r="V28" s="83" t="s">
        <v>11</v>
      </c>
      <c r="W28" s="11">
        <f>U28*C28</f>
        <v>1525</v>
      </c>
      <c r="X28" s="30">
        <v>150</v>
      </c>
      <c r="Y28" s="31">
        <v>115</v>
      </c>
      <c r="Z28" s="32">
        <v>373</v>
      </c>
      <c r="AA28" s="83" t="s">
        <v>11</v>
      </c>
      <c r="AB28" s="65">
        <f>C28*Z28</f>
        <v>1865</v>
      </c>
      <c r="AC28" s="30">
        <v>154</v>
      </c>
      <c r="AD28" s="31">
        <v>81</v>
      </c>
      <c r="AE28" s="32">
        <v>179</v>
      </c>
      <c r="AF28" s="83" t="s">
        <v>11</v>
      </c>
      <c r="AG28" s="11">
        <f>C28*AE28</f>
        <v>895</v>
      </c>
      <c r="AH28" s="2"/>
      <c r="AI28" s="2"/>
      <c r="AJ28" s="2"/>
      <c r="AK28" s="2"/>
      <c r="AL28" s="2"/>
      <c r="AM28" s="2"/>
      <c r="AN28" s="2"/>
    </row>
    <row r="29" spans="1:40" ht="15.75" x14ac:dyDescent="0.25">
      <c r="A29" s="2"/>
      <c r="B29" s="12" t="s">
        <v>12</v>
      </c>
      <c r="C29" s="10">
        <f>C28-(C28*0.35)</f>
        <v>3.25</v>
      </c>
      <c r="D29" s="30">
        <v>40</v>
      </c>
      <c r="E29" s="31">
        <v>33</v>
      </c>
      <c r="F29" s="33">
        <v>122</v>
      </c>
      <c r="G29" s="84"/>
      <c r="H29" s="43">
        <f>F29*C29</f>
        <v>396.5</v>
      </c>
      <c r="I29" s="30">
        <v>40</v>
      </c>
      <c r="J29" s="31">
        <v>34</v>
      </c>
      <c r="K29" s="33">
        <v>95</v>
      </c>
      <c r="L29" s="84"/>
      <c r="M29" s="44">
        <f>K29*C29</f>
        <v>308.75</v>
      </c>
      <c r="N29" s="30">
        <v>40</v>
      </c>
      <c r="O29" s="31">
        <v>31</v>
      </c>
      <c r="P29" s="32">
        <v>124</v>
      </c>
      <c r="Q29" s="85"/>
      <c r="R29" s="11">
        <f>C29*P29</f>
        <v>403</v>
      </c>
      <c r="S29" s="30">
        <v>40</v>
      </c>
      <c r="T29" s="31">
        <v>28</v>
      </c>
      <c r="U29" s="32">
        <v>71</v>
      </c>
      <c r="V29" s="85"/>
      <c r="W29" s="11">
        <f>U29*C29</f>
        <v>230.75</v>
      </c>
      <c r="X29" s="30">
        <v>40</v>
      </c>
      <c r="Y29" s="31">
        <v>29</v>
      </c>
      <c r="Z29" s="32">
        <v>103</v>
      </c>
      <c r="AA29" s="85"/>
      <c r="AB29" s="65">
        <f>C29*Z29</f>
        <v>334.75</v>
      </c>
      <c r="AC29" s="30">
        <v>40</v>
      </c>
      <c r="AD29" s="31">
        <v>25</v>
      </c>
      <c r="AE29" s="32">
        <v>75</v>
      </c>
      <c r="AF29" s="85"/>
      <c r="AG29" s="11">
        <f>AE29*C29</f>
        <v>243.75</v>
      </c>
      <c r="AH29" s="2"/>
      <c r="AI29" s="2"/>
      <c r="AJ29" s="2"/>
      <c r="AK29" s="2"/>
      <c r="AL29" s="2"/>
      <c r="AM29" s="2"/>
      <c r="AN29" s="2"/>
    </row>
    <row r="30" spans="1:40" ht="15.75" x14ac:dyDescent="0.25">
      <c r="A30" s="2"/>
      <c r="B30" s="12" t="s">
        <v>13</v>
      </c>
      <c r="C30" s="10">
        <f>C28-(C28*0.5)</f>
        <v>2.5</v>
      </c>
      <c r="D30" s="30">
        <v>38</v>
      </c>
      <c r="E30" s="31">
        <v>27</v>
      </c>
      <c r="F30" s="33">
        <v>104</v>
      </c>
      <c r="G30" s="84"/>
      <c r="H30" s="43">
        <f>F30*C30</f>
        <v>260</v>
      </c>
      <c r="I30" s="30">
        <v>38</v>
      </c>
      <c r="J30" s="31">
        <v>26</v>
      </c>
      <c r="K30" s="33">
        <v>94</v>
      </c>
      <c r="L30" s="84"/>
      <c r="M30" s="44">
        <f>K30*C30</f>
        <v>235</v>
      </c>
      <c r="N30" s="30">
        <v>39</v>
      </c>
      <c r="O30" s="31">
        <v>28</v>
      </c>
      <c r="P30" s="32">
        <v>122</v>
      </c>
      <c r="Q30" s="85"/>
      <c r="R30" s="11">
        <f>C30*P30</f>
        <v>305</v>
      </c>
      <c r="S30" s="30">
        <v>39</v>
      </c>
      <c r="T30" s="31">
        <v>29</v>
      </c>
      <c r="U30" s="32">
        <v>87</v>
      </c>
      <c r="V30" s="85"/>
      <c r="W30" s="11">
        <f>U30*C30</f>
        <v>217.5</v>
      </c>
      <c r="X30" s="30">
        <v>39</v>
      </c>
      <c r="Y30" s="31">
        <v>31</v>
      </c>
      <c r="Z30" s="32">
        <v>116</v>
      </c>
      <c r="AA30" s="85"/>
      <c r="AB30" s="65">
        <f>C30*Z30</f>
        <v>290</v>
      </c>
      <c r="AC30" s="30">
        <v>39</v>
      </c>
      <c r="AD30" s="31">
        <v>28</v>
      </c>
      <c r="AE30" s="32">
        <v>63</v>
      </c>
      <c r="AF30" s="85"/>
      <c r="AG30" s="11">
        <f>AE30*C30</f>
        <v>157.5</v>
      </c>
      <c r="AH30" s="2"/>
      <c r="AI30" s="2"/>
      <c r="AJ30" s="2"/>
      <c r="AK30" s="2"/>
      <c r="AL30" s="2"/>
      <c r="AM30" s="2"/>
      <c r="AN30" s="2"/>
    </row>
    <row r="31" spans="1:40" ht="15.75" x14ac:dyDescent="0.25">
      <c r="A31" s="2"/>
      <c r="B31" s="12" t="s">
        <v>14</v>
      </c>
      <c r="C31" s="10">
        <f>C28-(C28*0.65)</f>
        <v>1.75</v>
      </c>
      <c r="D31" s="30">
        <v>3</v>
      </c>
      <c r="E31" s="31">
        <v>3</v>
      </c>
      <c r="F31" s="33">
        <v>22</v>
      </c>
      <c r="G31" s="84"/>
      <c r="H31" s="43">
        <f>F31*C31</f>
        <v>38.5</v>
      </c>
      <c r="I31" s="30">
        <v>3</v>
      </c>
      <c r="J31" s="31">
        <v>3</v>
      </c>
      <c r="K31" s="33">
        <v>15</v>
      </c>
      <c r="L31" s="84"/>
      <c r="M31" s="44">
        <f>K31*C31</f>
        <v>26.25</v>
      </c>
      <c r="N31" s="30">
        <v>3</v>
      </c>
      <c r="O31" s="31">
        <v>3</v>
      </c>
      <c r="P31" s="33">
        <v>19</v>
      </c>
      <c r="Q31" s="85"/>
      <c r="R31" s="11">
        <f>C31*P31</f>
        <v>33.25</v>
      </c>
      <c r="S31" s="30">
        <v>3</v>
      </c>
      <c r="T31" s="31">
        <v>3</v>
      </c>
      <c r="U31" s="32">
        <v>8</v>
      </c>
      <c r="V31" s="85"/>
      <c r="W31" s="11">
        <f>U31*C31</f>
        <v>14</v>
      </c>
      <c r="X31" s="30">
        <v>3</v>
      </c>
      <c r="Y31" s="31">
        <v>3</v>
      </c>
      <c r="Z31" s="33">
        <v>14</v>
      </c>
      <c r="AA31" s="85"/>
      <c r="AB31" s="65">
        <f>C31*Z31</f>
        <v>24.5</v>
      </c>
      <c r="AC31" s="30">
        <v>3</v>
      </c>
      <c r="AD31" s="31">
        <v>3</v>
      </c>
      <c r="AE31" s="32">
        <v>13</v>
      </c>
      <c r="AF31" s="85"/>
      <c r="AG31" s="11">
        <f>AE31*C31</f>
        <v>22.75</v>
      </c>
      <c r="AH31" s="2"/>
      <c r="AI31" s="2"/>
      <c r="AJ31" s="2"/>
      <c r="AK31" s="2"/>
      <c r="AL31" s="2"/>
      <c r="AM31" s="2"/>
      <c r="AN31" s="2"/>
    </row>
    <row r="32" spans="1:40" ht="15.75" x14ac:dyDescent="0.25">
      <c r="A32" s="2"/>
      <c r="B32" s="12" t="s">
        <v>15</v>
      </c>
      <c r="C32" s="13" t="s">
        <v>16</v>
      </c>
      <c r="D32" s="30">
        <v>1</v>
      </c>
      <c r="E32" s="31">
        <v>1</v>
      </c>
      <c r="F32" s="33">
        <v>2</v>
      </c>
      <c r="G32" s="84"/>
      <c r="H32" s="43">
        <f>F32*C32</f>
        <v>0</v>
      </c>
      <c r="I32" s="30">
        <v>1</v>
      </c>
      <c r="J32" s="31">
        <v>1</v>
      </c>
      <c r="K32" s="33">
        <v>1</v>
      </c>
      <c r="L32" s="84"/>
      <c r="M32" s="44">
        <f>K32*C32</f>
        <v>0</v>
      </c>
      <c r="N32" s="30">
        <v>1</v>
      </c>
      <c r="O32" s="31">
        <v>0</v>
      </c>
      <c r="P32" s="32">
        <v>0</v>
      </c>
      <c r="Q32" s="85"/>
      <c r="R32" s="11">
        <f t="shared" ref="R32" si="4">C32*P32</f>
        <v>0</v>
      </c>
      <c r="S32" s="30">
        <v>1</v>
      </c>
      <c r="T32" s="31">
        <v>1</v>
      </c>
      <c r="U32" s="32">
        <v>2</v>
      </c>
      <c r="V32" s="85"/>
      <c r="W32" s="11">
        <f>U32*C32</f>
        <v>0</v>
      </c>
      <c r="X32" s="30">
        <v>1</v>
      </c>
      <c r="Y32" s="31">
        <v>1</v>
      </c>
      <c r="Z32" s="32">
        <v>1</v>
      </c>
      <c r="AA32" s="85"/>
      <c r="AB32" s="65">
        <f t="shared" ref="AB32" si="5">C32*Z32</f>
        <v>0</v>
      </c>
      <c r="AC32" s="30">
        <v>1</v>
      </c>
      <c r="AD32" s="31">
        <v>1</v>
      </c>
      <c r="AE32" s="32">
        <v>3</v>
      </c>
      <c r="AF32" s="85"/>
      <c r="AG32" s="11">
        <f>AE32*W32</f>
        <v>0</v>
      </c>
      <c r="AH32" s="2"/>
      <c r="AI32" s="2"/>
      <c r="AJ32" s="2"/>
      <c r="AK32" s="2"/>
      <c r="AL32" s="2"/>
      <c r="AM32" s="2"/>
      <c r="AN32" s="2"/>
    </row>
    <row r="33" spans="1:40" ht="16.5" thickBot="1" x14ac:dyDescent="0.3">
      <c r="A33" s="2"/>
      <c r="B33" s="2"/>
      <c r="C33" s="14" t="s">
        <v>17</v>
      </c>
      <c r="D33" s="15">
        <f>SUM(D28:D32)</f>
        <v>231</v>
      </c>
      <c r="E33" s="16">
        <f>SUM(E28:E32)</f>
        <v>190</v>
      </c>
      <c r="F33" s="45">
        <f>SUM(F28:F32)</f>
        <v>731</v>
      </c>
      <c r="G33" s="84"/>
      <c r="H33" s="46">
        <f t="shared" ref="H33:M33" si="6">SUM(H28:H32)</f>
        <v>3100</v>
      </c>
      <c r="I33" s="15">
        <f>SUM(I28:I32)</f>
        <v>231</v>
      </c>
      <c r="J33" s="16">
        <f>SUM(J28:J32)</f>
        <v>177</v>
      </c>
      <c r="K33" s="45">
        <f t="shared" si="6"/>
        <v>579</v>
      </c>
      <c r="L33" s="84"/>
      <c r="M33" s="47">
        <f t="shared" si="6"/>
        <v>2440</v>
      </c>
      <c r="N33" s="15">
        <f>SUM(N28:N32)</f>
        <v>236</v>
      </c>
      <c r="O33" s="16">
        <f>SUM(O28:O32)</f>
        <v>186</v>
      </c>
      <c r="P33" s="17">
        <f>SUM(P28:P32)</f>
        <v>763</v>
      </c>
      <c r="Q33" s="86"/>
      <c r="R33" s="18">
        <f>SUM(R28:R32)</f>
        <v>3231.25</v>
      </c>
      <c r="S33" s="15">
        <f>SUM(S28:S32)</f>
        <v>233</v>
      </c>
      <c r="T33" s="16">
        <f>SUM(T28:T32)</f>
        <v>171</v>
      </c>
      <c r="U33" s="17">
        <f>SUM(U28:U32)</f>
        <v>473</v>
      </c>
      <c r="V33" s="86"/>
      <c r="W33" s="18">
        <f t="shared" ref="W33" si="7">SUM(W28:W32)</f>
        <v>1987.25</v>
      </c>
      <c r="X33" s="15">
        <f>SUM(X28:X32)</f>
        <v>233</v>
      </c>
      <c r="Y33" s="16">
        <f>SUM(Y28:Y32)</f>
        <v>179</v>
      </c>
      <c r="Z33" s="17">
        <f>SUM(Z28:Z32)</f>
        <v>607</v>
      </c>
      <c r="AA33" s="86"/>
      <c r="AB33" s="66">
        <f>SUM(AB28:AB32)</f>
        <v>2514.25</v>
      </c>
      <c r="AC33" s="15">
        <f>SUM(AC28:AC32)</f>
        <v>237</v>
      </c>
      <c r="AD33" s="16">
        <f>SUM(AD28:AD32)</f>
        <v>138</v>
      </c>
      <c r="AE33" s="17">
        <f>SUM(AE28:AE32)</f>
        <v>333</v>
      </c>
      <c r="AF33" s="86"/>
      <c r="AG33" s="18">
        <f t="shared" ref="AG33" si="8">SUM(AG28:AG32)</f>
        <v>1319</v>
      </c>
      <c r="AH33" s="2"/>
      <c r="AI33" s="2"/>
      <c r="AJ33" s="2"/>
      <c r="AK33" s="2"/>
      <c r="AL33" s="2"/>
      <c r="AM33" s="2"/>
      <c r="AN33" s="2"/>
    </row>
    <row r="34" spans="1:40" ht="78.75" x14ac:dyDescent="0.25">
      <c r="A34" s="2"/>
      <c r="B34" s="2"/>
      <c r="C34" s="2"/>
      <c r="D34" s="37"/>
      <c r="E34" s="48">
        <f>E33/D33</f>
        <v>0.82251082251082253</v>
      </c>
      <c r="F34" s="27" t="s">
        <v>18</v>
      </c>
      <c r="G34" s="27" t="s">
        <v>38</v>
      </c>
      <c r="H34" s="39"/>
      <c r="I34" s="37"/>
      <c r="J34" s="48">
        <f>J33/I33</f>
        <v>0.76623376623376627</v>
      </c>
      <c r="K34" s="27" t="s">
        <v>18</v>
      </c>
      <c r="L34" s="27" t="s">
        <v>38</v>
      </c>
      <c r="M34" s="49"/>
      <c r="N34" s="61"/>
      <c r="O34" s="62">
        <f>O33/N33</f>
        <v>0.78813559322033899</v>
      </c>
      <c r="P34" s="6" t="s">
        <v>18</v>
      </c>
      <c r="Q34" s="6" t="s">
        <v>19</v>
      </c>
      <c r="R34" s="2"/>
      <c r="S34" s="61"/>
      <c r="T34" s="62">
        <f>T33/S33</f>
        <v>0.73390557939914158</v>
      </c>
      <c r="U34" s="6" t="s">
        <v>18</v>
      </c>
      <c r="V34" s="6" t="s">
        <v>19</v>
      </c>
      <c r="W34" s="2"/>
      <c r="X34" s="61"/>
      <c r="Y34" s="62">
        <f>Y33/X33</f>
        <v>0.76824034334763946</v>
      </c>
      <c r="Z34" s="6" t="s">
        <v>18</v>
      </c>
      <c r="AA34" s="6" t="s">
        <v>19</v>
      </c>
      <c r="AB34" s="2"/>
      <c r="AC34" s="61"/>
      <c r="AD34" s="62">
        <f>AD33/AC33</f>
        <v>0.58227848101265822</v>
      </c>
      <c r="AE34" s="6" t="s">
        <v>18</v>
      </c>
      <c r="AF34" s="6" t="s">
        <v>19</v>
      </c>
      <c r="AG34" s="2"/>
      <c r="AH34" s="2"/>
      <c r="AI34" s="2"/>
      <c r="AJ34" s="2"/>
      <c r="AK34" s="2"/>
      <c r="AL34" s="2"/>
      <c r="AM34" s="2"/>
      <c r="AN34" s="2"/>
    </row>
    <row r="35" spans="1:40" ht="15.75" x14ac:dyDescent="0.25">
      <c r="A35" s="2"/>
      <c r="B35" s="2"/>
      <c r="C35" s="2"/>
      <c r="D35" s="37"/>
      <c r="E35" s="48"/>
      <c r="F35" s="27">
        <v>910</v>
      </c>
      <c r="G35" s="50">
        <f>F33/F35</f>
        <v>0.80329670329670333</v>
      </c>
      <c r="H35" s="39"/>
      <c r="I35" s="37"/>
      <c r="J35" s="48"/>
      <c r="K35" s="27">
        <v>794</v>
      </c>
      <c r="L35" s="50">
        <f>K33/K35</f>
        <v>0.72921914357682616</v>
      </c>
      <c r="M35" s="51"/>
      <c r="N35" s="2"/>
      <c r="O35" s="2"/>
      <c r="P35" s="6">
        <f>N33*4</f>
        <v>944</v>
      </c>
      <c r="Q35" s="63">
        <f>P33/P35</f>
        <v>0.80826271186440679</v>
      </c>
      <c r="R35" s="2"/>
      <c r="S35" s="64"/>
      <c r="T35" s="64"/>
      <c r="U35" s="6">
        <f>S33*4</f>
        <v>932</v>
      </c>
      <c r="V35" s="63">
        <f>U33/U35</f>
        <v>0.50751072961373389</v>
      </c>
      <c r="W35" s="2"/>
      <c r="X35" s="64"/>
      <c r="Y35" s="64"/>
      <c r="Z35" s="6">
        <f>X33*4</f>
        <v>932</v>
      </c>
      <c r="AA35" s="63">
        <f>Z33/Z35</f>
        <v>0.65128755364806867</v>
      </c>
      <c r="AB35" s="2"/>
      <c r="AC35" s="64"/>
      <c r="AD35" s="64"/>
      <c r="AE35" s="6">
        <f>AC33*4</f>
        <v>948</v>
      </c>
      <c r="AF35" s="63">
        <f>AE33/AE35</f>
        <v>0.35126582278481011</v>
      </c>
      <c r="AG35" s="2"/>
      <c r="AH35" s="2"/>
      <c r="AI35" s="2"/>
      <c r="AJ35" s="2"/>
      <c r="AK35" s="2"/>
      <c r="AL35" s="2"/>
      <c r="AM35" s="2"/>
      <c r="AN35" s="2"/>
    </row>
    <row r="36" spans="1:40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16.5" thickBot="1" x14ac:dyDescent="0.3">
      <c r="A38" s="93" t="s">
        <v>41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2"/>
      <c r="N38" s="92" t="s">
        <v>22</v>
      </c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</row>
    <row r="39" spans="1:40" ht="15.75" x14ac:dyDescent="0.25">
      <c r="A39" s="52"/>
      <c r="B39" s="53"/>
      <c r="C39" s="76" t="s">
        <v>30</v>
      </c>
      <c r="D39" s="77"/>
      <c r="E39" s="78"/>
      <c r="F39" s="78"/>
      <c r="G39" s="79"/>
      <c r="H39" s="76" t="s">
        <v>31</v>
      </c>
      <c r="I39" s="77"/>
      <c r="J39" s="78"/>
      <c r="K39" s="78"/>
      <c r="L39" s="79"/>
      <c r="M39" s="2"/>
      <c r="N39" s="1"/>
      <c r="O39" s="2"/>
      <c r="P39" s="87" t="s">
        <v>1</v>
      </c>
      <c r="Q39" s="88"/>
      <c r="R39" s="89"/>
      <c r="S39" s="89"/>
      <c r="T39" s="90"/>
      <c r="U39" s="87" t="s">
        <v>2</v>
      </c>
      <c r="V39" s="88"/>
      <c r="W39" s="89"/>
      <c r="X39" s="89"/>
      <c r="Y39" s="90"/>
      <c r="Z39" s="87" t="s">
        <v>3</v>
      </c>
      <c r="AA39" s="88"/>
      <c r="AB39" s="89"/>
      <c r="AC39" s="89"/>
      <c r="AD39" s="90"/>
    </row>
    <row r="40" spans="1:40" ht="63" x14ac:dyDescent="0.25">
      <c r="A40" s="39"/>
      <c r="B40" s="54" t="s">
        <v>4</v>
      </c>
      <c r="C40" s="25" t="s">
        <v>32</v>
      </c>
      <c r="D40" s="26" t="s">
        <v>33</v>
      </c>
      <c r="E40" s="27" t="s">
        <v>7</v>
      </c>
      <c r="F40" s="28" t="s">
        <v>34</v>
      </c>
      <c r="G40" s="27" t="s">
        <v>35</v>
      </c>
      <c r="H40" s="25" t="s">
        <v>32</v>
      </c>
      <c r="I40" s="26" t="s">
        <v>33</v>
      </c>
      <c r="J40" s="27" t="s">
        <v>7</v>
      </c>
      <c r="K40" s="28" t="s">
        <v>34</v>
      </c>
      <c r="L40" s="29" t="s">
        <v>35</v>
      </c>
      <c r="M40" s="2"/>
      <c r="N40" s="2"/>
      <c r="O40" s="3" t="s">
        <v>4</v>
      </c>
      <c r="P40" s="4" t="s">
        <v>5</v>
      </c>
      <c r="Q40" s="5" t="s">
        <v>6</v>
      </c>
      <c r="R40" s="6" t="s">
        <v>7</v>
      </c>
      <c r="S40" s="7" t="s">
        <v>8</v>
      </c>
      <c r="T40" s="8" t="s">
        <v>9</v>
      </c>
      <c r="U40" s="4" t="s">
        <v>5</v>
      </c>
      <c r="V40" s="5" t="s">
        <v>6</v>
      </c>
      <c r="W40" s="6" t="s">
        <v>7</v>
      </c>
      <c r="X40" s="7" t="s">
        <v>8</v>
      </c>
      <c r="Y40" s="8" t="s">
        <v>9</v>
      </c>
      <c r="Z40" s="4" t="s">
        <v>5</v>
      </c>
      <c r="AA40" s="5" t="s">
        <v>6</v>
      </c>
      <c r="AB40" s="6" t="s">
        <v>7</v>
      </c>
      <c r="AC40" s="7" t="s">
        <v>8</v>
      </c>
      <c r="AD40" s="8" t="s">
        <v>9</v>
      </c>
    </row>
    <row r="41" spans="1:40" ht="15.75" customHeight="1" x14ac:dyDescent="0.25">
      <c r="A41" s="55" t="s">
        <v>10</v>
      </c>
      <c r="B41" s="67">
        <v>5</v>
      </c>
      <c r="C41" s="68">
        <v>120</v>
      </c>
      <c r="D41" s="69">
        <v>89</v>
      </c>
      <c r="E41" s="70">
        <v>227</v>
      </c>
      <c r="F41" s="80" t="s">
        <v>39</v>
      </c>
      <c r="G41" s="71">
        <f t="shared" ref="G41:G46" si="9">E41*B41</f>
        <v>1135</v>
      </c>
      <c r="H41" s="68">
        <v>120</v>
      </c>
      <c r="I41" s="69">
        <v>70</v>
      </c>
      <c r="J41" s="69">
        <v>170</v>
      </c>
      <c r="K41" s="80" t="s">
        <v>40</v>
      </c>
      <c r="L41" s="71">
        <f t="shared" ref="L41:L46" si="10">J41*B41</f>
        <v>850</v>
      </c>
      <c r="M41" s="2"/>
      <c r="N41" s="9" t="s">
        <v>10</v>
      </c>
      <c r="O41" s="10">
        <v>5</v>
      </c>
      <c r="P41" s="30">
        <v>122</v>
      </c>
      <c r="Q41" s="31"/>
      <c r="R41" s="32">
        <v>207</v>
      </c>
      <c r="S41" s="83" t="s">
        <v>11</v>
      </c>
      <c r="T41" s="11">
        <f>O41*R41</f>
        <v>1035</v>
      </c>
      <c r="U41" s="30">
        <v>119</v>
      </c>
      <c r="V41" s="31"/>
      <c r="W41" s="32">
        <v>137</v>
      </c>
      <c r="X41" s="83" t="s">
        <v>11</v>
      </c>
      <c r="Y41" s="11">
        <f>W41*O41</f>
        <v>685</v>
      </c>
      <c r="Z41" s="30">
        <v>119</v>
      </c>
      <c r="AA41" s="31"/>
      <c r="AB41" s="32">
        <v>176</v>
      </c>
      <c r="AC41" s="83" t="s">
        <v>11</v>
      </c>
      <c r="AD41" s="11">
        <f>O41*AB41</f>
        <v>880</v>
      </c>
    </row>
    <row r="42" spans="1:40" ht="15.75" x14ac:dyDescent="0.25">
      <c r="A42" s="56" t="s">
        <v>42</v>
      </c>
      <c r="B42" s="67">
        <f>B41-(B41*0.25)</f>
        <v>3.75</v>
      </c>
      <c r="C42" s="68">
        <v>99</v>
      </c>
      <c r="D42" s="69">
        <v>71</v>
      </c>
      <c r="E42" s="70">
        <v>172</v>
      </c>
      <c r="F42" s="81"/>
      <c r="G42" s="71">
        <f t="shared" si="9"/>
        <v>645</v>
      </c>
      <c r="H42" s="68">
        <v>99</v>
      </c>
      <c r="I42" s="69">
        <v>64</v>
      </c>
      <c r="J42" s="69">
        <v>151</v>
      </c>
      <c r="K42" s="81"/>
      <c r="L42" s="71">
        <f t="shared" si="10"/>
        <v>566.25</v>
      </c>
      <c r="M42" s="2"/>
      <c r="N42" s="12" t="s">
        <v>12</v>
      </c>
      <c r="O42" s="10">
        <f>O41-(O41*0.35)</f>
        <v>3.25</v>
      </c>
      <c r="P42" s="30">
        <v>55</v>
      </c>
      <c r="Q42" s="31"/>
      <c r="R42" s="32">
        <v>74</v>
      </c>
      <c r="S42" s="85"/>
      <c r="T42" s="11">
        <f>O42*R42</f>
        <v>240.5</v>
      </c>
      <c r="U42" s="30">
        <v>55</v>
      </c>
      <c r="V42" s="31"/>
      <c r="W42" s="32">
        <v>58</v>
      </c>
      <c r="X42" s="85"/>
      <c r="Y42" s="11">
        <f>W42*O42</f>
        <v>188.5</v>
      </c>
      <c r="Z42" s="30">
        <v>55</v>
      </c>
      <c r="AA42" s="31"/>
      <c r="AB42" s="32">
        <v>62</v>
      </c>
      <c r="AC42" s="85"/>
      <c r="AD42" s="11">
        <f>O42*AB42</f>
        <v>201.5</v>
      </c>
    </row>
    <row r="43" spans="1:40" ht="15.75" x14ac:dyDescent="0.25">
      <c r="A43" s="56" t="s">
        <v>12</v>
      </c>
      <c r="B43" s="67">
        <f>B41-(B41*0.35)</f>
        <v>3.25</v>
      </c>
      <c r="C43" s="68">
        <v>55</v>
      </c>
      <c r="D43" s="69">
        <v>38</v>
      </c>
      <c r="E43" s="70">
        <v>94</v>
      </c>
      <c r="F43" s="81"/>
      <c r="G43" s="71">
        <f t="shared" si="9"/>
        <v>305.5</v>
      </c>
      <c r="H43" s="68">
        <v>55</v>
      </c>
      <c r="I43" s="69">
        <v>30</v>
      </c>
      <c r="J43" s="69">
        <v>73</v>
      </c>
      <c r="K43" s="81"/>
      <c r="L43" s="71">
        <f t="shared" si="10"/>
        <v>237.25</v>
      </c>
      <c r="M43" s="2"/>
      <c r="N43" s="12" t="s">
        <v>13</v>
      </c>
      <c r="O43" s="10">
        <f>O41-(O41*0.5)</f>
        <v>2.5</v>
      </c>
      <c r="P43" s="30">
        <v>63</v>
      </c>
      <c r="Q43" s="31"/>
      <c r="R43" s="32">
        <v>127</v>
      </c>
      <c r="S43" s="85"/>
      <c r="T43" s="11">
        <f>O43*R43</f>
        <v>317.5</v>
      </c>
      <c r="U43" s="30">
        <v>63</v>
      </c>
      <c r="V43" s="31"/>
      <c r="W43" s="32">
        <v>97</v>
      </c>
      <c r="X43" s="85"/>
      <c r="Y43" s="11">
        <f>W43*O43</f>
        <v>242.5</v>
      </c>
      <c r="Z43" s="30">
        <v>63</v>
      </c>
      <c r="AA43" s="31"/>
      <c r="AB43" s="32">
        <v>117</v>
      </c>
      <c r="AC43" s="85"/>
      <c r="AD43" s="11">
        <f>O43*AB43</f>
        <v>292.5</v>
      </c>
    </row>
    <row r="44" spans="1:40" ht="15.75" x14ac:dyDescent="0.25">
      <c r="A44" s="56" t="s">
        <v>13</v>
      </c>
      <c r="B44" s="67">
        <f>B41-(B41*0.5)</f>
        <v>2.5</v>
      </c>
      <c r="C44" s="68">
        <v>62</v>
      </c>
      <c r="D44" s="69">
        <v>55</v>
      </c>
      <c r="E44" s="70">
        <v>128</v>
      </c>
      <c r="F44" s="81"/>
      <c r="G44" s="71">
        <f t="shared" si="9"/>
        <v>320</v>
      </c>
      <c r="H44" s="68">
        <v>62</v>
      </c>
      <c r="I44" s="69">
        <v>42</v>
      </c>
      <c r="J44" s="69">
        <v>114</v>
      </c>
      <c r="K44" s="81"/>
      <c r="L44" s="71">
        <f t="shared" si="10"/>
        <v>285</v>
      </c>
      <c r="M44" s="2"/>
      <c r="N44" s="12" t="s">
        <v>23</v>
      </c>
      <c r="O44" s="10">
        <f>O41-(O41*0.25)</f>
        <v>3.75</v>
      </c>
      <c r="P44" s="30">
        <v>97</v>
      </c>
      <c r="Q44" s="31"/>
      <c r="R44" s="33">
        <v>202</v>
      </c>
      <c r="S44" s="85"/>
      <c r="T44" s="11">
        <f>O44*R44</f>
        <v>757.5</v>
      </c>
      <c r="U44" s="30">
        <v>99</v>
      </c>
      <c r="V44" s="31"/>
      <c r="W44" s="33">
        <v>126</v>
      </c>
      <c r="X44" s="85"/>
      <c r="Y44" s="11">
        <f>W44*O44</f>
        <v>472.5</v>
      </c>
      <c r="Z44" s="30">
        <v>99</v>
      </c>
      <c r="AA44" s="31"/>
      <c r="AB44" s="32">
        <v>146</v>
      </c>
      <c r="AC44" s="85"/>
      <c r="AD44" s="11">
        <f>O44*AB44</f>
        <v>547.5</v>
      </c>
    </row>
    <row r="45" spans="1:40" ht="15.75" x14ac:dyDescent="0.25">
      <c r="A45" s="56" t="s">
        <v>14</v>
      </c>
      <c r="B45" s="67">
        <f>B41-(B41*0.65)</f>
        <v>1.75</v>
      </c>
      <c r="C45" s="68">
        <v>0</v>
      </c>
      <c r="D45" s="69">
        <v>0</v>
      </c>
      <c r="E45" s="70">
        <v>0</v>
      </c>
      <c r="F45" s="81"/>
      <c r="G45" s="71">
        <f t="shared" si="9"/>
        <v>0</v>
      </c>
      <c r="H45" s="68">
        <v>0</v>
      </c>
      <c r="I45" s="69">
        <v>0</v>
      </c>
      <c r="J45" s="69">
        <v>0</v>
      </c>
      <c r="K45" s="81"/>
      <c r="L45" s="71">
        <f t="shared" si="10"/>
        <v>0</v>
      </c>
      <c r="M45" s="2"/>
      <c r="N45" s="12" t="s">
        <v>15</v>
      </c>
      <c r="O45" s="13" t="s">
        <v>16</v>
      </c>
      <c r="P45" s="30">
        <v>3</v>
      </c>
      <c r="Q45" s="31"/>
      <c r="R45" s="32">
        <v>12</v>
      </c>
      <c r="S45" s="85"/>
      <c r="T45" s="11">
        <f>O45*R45</f>
        <v>0</v>
      </c>
      <c r="U45" s="30">
        <v>3</v>
      </c>
      <c r="V45" s="31"/>
      <c r="W45" s="32">
        <v>5</v>
      </c>
      <c r="X45" s="85"/>
      <c r="Y45" s="11">
        <f>W45*O45</f>
        <v>0</v>
      </c>
      <c r="Z45" s="30">
        <v>3</v>
      </c>
      <c r="AA45" s="31"/>
      <c r="AB45" s="32">
        <v>4</v>
      </c>
      <c r="AC45" s="85"/>
      <c r="AD45" s="11">
        <f>O45*AB45</f>
        <v>0</v>
      </c>
    </row>
    <row r="46" spans="1:40" ht="16.5" thickBot="1" x14ac:dyDescent="0.3">
      <c r="A46" s="56" t="s">
        <v>15</v>
      </c>
      <c r="B46" s="72" t="s">
        <v>16</v>
      </c>
      <c r="C46" s="68">
        <v>3</v>
      </c>
      <c r="D46" s="69">
        <v>3</v>
      </c>
      <c r="E46" s="70">
        <v>8</v>
      </c>
      <c r="F46" s="81"/>
      <c r="G46" s="71">
        <f t="shared" si="9"/>
        <v>0</v>
      </c>
      <c r="H46" s="68">
        <v>3</v>
      </c>
      <c r="I46" s="69">
        <v>2</v>
      </c>
      <c r="J46" s="69">
        <v>4</v>
      </c>
      <c r="K46" s="81"/>
      <c r="L46" s="71">
        <f t="shared" si="10"/>
        <v>0</v>
      </c>
      <c r="M46" s="2"/>
      <c r="N46" s="2"/>
      <c r="O46" s="14" t="s">
        <v>17</v>
      </c>
      <c r="P46" s="15">
        <v>340</v>
      </c>
      <c r="Q46" s="16">
        <v>225</v>
      </c>
      <c r="R46" s="17">
        <v>622</v>
      </c>
      <c r="S46" s="86"/>
      <c r="T46" s="18">
        <f>SUM(T41:T45)</f>
        <v>2350.5</v>
      </c>
      <c r="U46" s="15">
        <v>339</v>
      </c>
      <c r="V46" s="16">
        <v>220</v>
      </c>
      <c r="W46" s="17">
        <v>423</v>
      </c>
      <c r="X46" s="86"/>
      <c r="Y46" s="18">
        <f t="shared" ref="Y46" si="11">SUM(Y41:Y45)</f>
        <v>1588.5</v>
      </c>
      <c r="Z46" s="15">
        <v>339</v>
      </c>
      <c r="AA46" s="16">
        <v>215</v>
      </c>
      <c r="AB46" s="17">
        <v>505</v>
      </c>
      <c r="AC46" s="86"/>
      <c r="AD46" s="18">
        <f>SUM(AD41:AD45)</f>
        <v>1921.5</v>
      </c>
    </row>
    <row r="47" spans="1:40" ht="79.5" thickBot="1" x14ac:dyDescent="0.3">
      <c r="A47" s="39"/>
      <c r="B47" s="73" t="s">
        <v>17</v>
      </c>
      <c r="C47" s="34">
        <f>SUM(C41:C46)</f>
        <v>339</v>
      </c>
      <c r="D47" s="35">
        <f>SUM(D41:D46)</f>
        <v>256</v>
      </c>
      <c r="E47" s="36">
        <f>SUM(E41:E46)</f>
        <v>629</v>
      </c>
      <c r="F47" s="82"/>
      <c r="G47" s="74">
        <f>SUM(G41:G46)</f>
        <v>2405.5</v>
      </c>
      <c r="H47" s="34">
        <f>SUM(H41:H46)</f>
        <v>339</v>
      </c>
      <c r="I47" s="35">
        <v>208</v>
      </c>
      <c r="J47" s="36">
        <f>SUM(J41:J46)</f>
        <v>512</v>
      </c>
      <c r="K47" s="82"/>
      <c r="L47" s="74">
        <f>SUM(L41:L46)</f>
        <v>1938.5</v>
      </c>
      <c r="M47" s="2"/>
      <c r="N47" s="2"/>
      <c r="O47" s="2"/>
      <c r="P47" s="61"/>
      <c r="Q47" s="62">
        <f>Q46/P46</f>
        <v>0.66176470588235292</v>
      </c>
      <c r="R47" s="6" t="s">
        <v>18</v>
      </c>
      <c r="S47" s="6" t="s">
        <v>19</v>
      </c>
      <c r="T47" s="2"/>
      <c r="U47" s="61"/>
      <c r="V47" s="62">
        <f>V46/U46</f>
        <v>0.64896755162241893</v>
      </c>
      <c r="W47" s="6" t="s">
        <v>18</v>
      </c>
      <c r="X47" s="6" t="s">
        <v>19</v>
      </c>
      <c r="Y47" s="2"/>
      <c r="Z47" s="61"/>
      <c r="AA47" s="62">
        <f>AA46/Z46</f>
        <v>0.63421828908554567</v>
      </c>
      <c r="AB47" s="6" t="s">
        <v>18</v>
      </c>
      <c r="AC47" s="6" t="s">
        <v>19</v>
      </c>
      <c r="AD47" s="2"/>
    </row>
    <row r="48" spans="1:40" ht="47.25" x14ac:dyDescent="0.25">
      <c r="A48" s="39"/>
      <c r="B48" s="53"/>
      <c r="C48" s="37"/>
      <c r="D48" s="38">
        <f>D47/C47</f>
        <v>0.75516224188790559</v>
      </c>
      <c r="E48" s="27" t="s">
        <v>18</v>
      </c>
      <c r="F48" s="27" t="s">
        <v>38</v>
      </c>
      <c r="G48" s="39"/>
      <c r="H48" s="37"/>
      <c r="I48" s="38">
        <f>I47/H47</f>
        <v>0.6135693215339233</v>
      </c>
      <c r="J48" s="27" t="s">
        <v>18</v>
      </c>
      <c r="K48" s="27" t="s">
        <v>38</v>
      </c>
      <c r="L48" s="39"/>
      <c r="M48" s="2"/>
      <c r="N48" s="2"/>
      <c r="O48" s="2"/>
      <c r="P48" s="2"/>
      <c r="Q48" s="2"/>
      <c r="R48" s="6">
        <v>1360</v>
      </c>
      <c r="S48" s="63">
        <f>R46/R48</f>
        <v>0.45735294117647057</v>
      </c>
      <c r="T48" s="2"/>
      <c r="U48" s="64"/>
      <c r="V48" s="64"/>
      <c r="W48" s="6">
        <v>1356</v>
      </c>
      <c r="X48" s="63">
        <f>W46/W48</f>
        <v>0.31194690265486724</v>
      </c>
      <c r="Y48" s="2"/>
      <c r="Z48" s="64"/>
      <c r="AA48" s="64"/>
      <c r="AB48" s="6">
        <v>1356</v>
      </c>
      <c r="AC48" s="42">
        <f>AB46/AB48</f>
        <v>0.3724188790560472</v>
      </c>
      <c r="AD48" s="2"/>
    </row>
    <row r="49" spans="1:40" ht="15.75" x14ac:dyDescent="0.25">
      <c r="A49" s="39"/>
      <c r="B49" s="53"/>
      <c r="C49" s="37"/>
      <c r="D49" s="38"/>
      <c r="E49" s="27">
        <v>1429</v>
      </c>
      <c r="F49" s="40">
        <f>E47/E49</f>
        <v>0.44016794961511546</v>
      </c>
      <c r="G49" s="39"/>
      <c r="H49" s="37"/>
      <c r="I49" s="38"/>
      <c r="J49" s="27">
        <v>1320</v>
      </c>
      <c r="K49" s="40">
        <f>J47/J49</f>
        <v>0.38787878787878788</v>
      </c>
      <c r="L49" s="3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40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21.75" thickBot="1" x14ac:dyDescent="0.4">
      <c r="A51" s="2"/>
      <c r="B51" s="91" t="s">
        <v>24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15.75" x14ac:dyDescent="0.25">
      <c r="A52" s="2"/>
      <c r="B52" s="1"/>
      <c r="C52" s="2"/>
      <c r="D52" s="76" t="s">
        <v>30</v>
      </c>
      <c r="E52" s="77"/>
      <c r="F52" s="78"/>
      <c r="G52" s="78"/>
      <c r="H52" s="79"/>
      <c r="I52" s="76" t="s">
        <v>31</v>
      </c>
      <c r="J52" s="77"/>
      <c r="K52" s="78"/>
      <c r="L52" s="78"/>
      <c r="M52" s="79"/>
      <c r="N52" s="87" t="s">
        <v>1</v>
      </c>
      <c r="O52" s="88"/>
      <c r="P52" s="89"/>
      <c r="Q52" s="89"/>
      <c r="R52" s="90"/>
      <c r="S52" s="87" t="s">
        <v>2</v>
      </c>
      <c r="T52" s="88"/>
      <c r="U52" s="89"/>
      <c r="V52" s="89"/>
      <c r="W52" s="90"/>
      <c r="X52" s="87" t="s">
        <v>3</v>
      </c>
      <c r="Y52" s="88"/>
      <c r="Z52" s="89"/>
      <c r="AA52" s="89"/>
      <c r="AB52" s="90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ht="47.25" x14ac:dyDescent="0.25">
      <c r="A53" s="2"/>
      <c r="B53" s="2"/>
      <c r="C53" s="3" t="s">
        <v>4</v>
      </c>
      <c r="D53" s="25" t="s">
        <v>32</v>
      </c>
      <c r="E53" s="26" t="s">
        <v>33</v>
      </c>
      <c r="F53" s="27" t="s">
        <v>7</v>
      </c>
      <c r="G53" s="28" t="s">
        <v>34</v>
      </c>
      <c r="H53" s="27" t="s">
        <v>35</v>
      </c>
      <c r="I53" s="25" t="s">
        <v>32</v>
      </c>
      <c r="J53" s="26" t="s">
        <v>33</v>
      </c>
      <c r="K53" s="27" t="s">
        <v>7</v>
      </c>
      <c r="L53" s="28" t="s">
        <v>34</v>
      </c>
      <c r="M53" s="29" t="s">
        <v>35</v>
      </c>
      <c r="N53" s="4" t="s">
        <v>5</v>
      </c>
      <c r="O53" s="5" t="s">
        <v>6</v>
      </c>
      <c r="P53" s="6" t="s">
        <v>7</v>
      </c>
      <c r="Q53" s="7" t="s">
        <v>8</v>
      </c>
      <c r="R53" s="8" t="s">
        <v>9</v>
      </c>
      <c r="S53" s="4" t="s">
        <v>5</v>
      </c>
      <c r="T53" s="5" t="s">
        <v>6</v>
      </c>
      <c r="U53" s="6" t="s">
        <v>7</v>
      </c>
      <c r="V53" s="7" t="s">
        <v>8</v>
      </c>
      <c r="W53" s="8" t="s">
        <v>9</v>
      </c>
      <c r="X53" s="4" t="s">
        <v>5</v>
      </c>
      <c r="Y53" s="5" t="s">
        <v>6</v>
      </c>
      <c r="Z53" s="6" t="s">
        <v>7</v>
      </c>
      <c r="AA53" s="7" t="s">
        <v>8</v>
      </c>
      <c r="AB53" s="8" t="s">
        <v>9</v>
      </c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ht="15.75" x14ac:dyDescent="0.25">
      <c r="A54" s="2"/>
      <c r="B54" s="9" t="s">
        <v>10</v>
      </c>
      <c r="C54" s="10">
        <v>5</v>
      </c>
      <c r="D54" s="30">
        <v>152</v>
      </c>
      <c r="E54" s="31">
        <v>69</v>
      </c>
      <c r="F54" s="33">
        <v>240</v>
      </c>
      <c r="G54" s="83" t="s">
        <v>36</v>
      </c>
      <c r="H54" s="43">
        <f>F54*C54</f>
        <v>1200</v>
      </c>
      <c r="I54" s="30">
        <v>149</v>
      </c>
      <c r="J54" s="31">
        <v>69</v>
      </c>
      <c r="K54" s="33">
        <v>202</v>
      </c>
      <c r="L54" s="83" t="s">
        <v>37</v>
      </c>
      <c r="M54" s="44">
        <f>K54*C54</f>
        <v>1010</v>
      </c>
      <c r="N54" s="30">
        <v>154</v>
      </c>
      <c r="O54" s="31">
        <v>80</v>
      </c>
      <c r="P54" s="32">
        <v>209</v>
      </c>
      <c r="Q54" s="83" t="s">
        <v>11</v>
      </c>
      <c r="R54" s="11">
        <f>C54*P54</f>
        <v>1045</v>
      </c>
      <c r="S54" s="30">
        <v>154</v>
      </c>
      <c r="T54" s="31">
        <v>80</v>
      </c>
      <c r="U54" s="32">
        <v>206</v>
      </c>
      <c r="V54" s="83" t="s">
        <v>11</v>
      </c>
      <c r="W54" s="11">
        <f>U54*C54</f>
        <v>1030</v>
      </c>
      <c r="X54" s="30">
        <v>154</v>
      </c>
      <c r="Y54" s="31">
        <v>84</v>
      </c>
      <c r="Z54" s="32">
        <v>253</v>
      </c>
      <c r="AA54" s="83" t="s">
        <v>11</v>
      </c>
      <c r="AB54" s="11">
        <f>C54*Z54</f>
        <v>1265</v>
      </c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ht="15.75" x14ac:dyDescent="0.25">
      <c r="A55" s="2"/>
      <c r="B55" s="12" t="s">
        <v>12</v>
      </c>
      <c r="C55" s="10">
        <f>C54-(C54*0.35)</f>
        <v>3.25</v>
      </c>
      <c r="D55" s="30">
        <v>20</v>
      </c>
      <c r="E55" s="31">
        <v>6</v>
      </c>
      <c r="F55" s="33">
        <v>33</v>
      </c>
      <c r="G55" s="84"/>
      <c r="H55" s="43">
        <f>F55*C55</f>
        <v>107.25</v>
      </c>
      <c r="I55" s="30">
        <v>19</v>
      </c>
      <c r="J55" s="31">
        <v>7</v>
      </c>
      <c r="K55" s="33">
        <v>26</v>
      </c>
      <c r="L55" s="84"/>
      <c r="M55" s="44">
        <f>K55*C55</f>
        <v>84.5</v>
      </c>
      <c r="N55" s="30">
        <v>21</v>
      </c>
      <c r="O55" s="31">
        <v>10</v>
      </c>
      <c r="P55" s="32">
        <v>20</v>
      </c>
      <c r="Q55" s="85"/>
      <c r="R55" s="11">
        <f t="shared" ref="R55:R58" si="12">C55*P55</f>
        <v>65</v>
      </c>
      <c r="S55" s="30">
        <v>21</v>
      </c>
      <c r="T55" s="31">
        <v>10</v>
      </c>
      <c r="U55" s="32">
        <v>20</v>
      </c>
      <c r="V55" s="85"/>
      <c r="W55" s="11">
        <f>U55*C55</f>
        <v>65</v>
      </c>
      <c r="X55" s="30">
        <v>21</v>
      </c>
      <c r="Y55" s="31">
        <v>12</v>
      </c>
      <c r="Z55" s="32">
        <v>28</v>
      </c>
      <c r="AA55" s="85"/>
      <c r="AB55" s="11">
        <f t="shared" ref="AB55:AB58" si="13">C55*Z55</f>
        <v>91</v>
      </c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ht="15.75" x14ac:dyDescent="0.25">
      <c r="A56" s="2"/>
      <c r="B56" s="12" t="s">
        <v>13</v>
      </c>
      <c r="C56" s="10">
        <f>C54-(C54*0.5)</f>
        <v>2.5</v>
      </c>
      <c r="D56" s="30">
        <v>14</v>
      </c>
      <c r="E56" s="31">
        <v>5</v>
      </c>
      <c r="F56" s="33">
        <v>22</v>
      </c>
      <c r="G56" s="84"/>
      <c r="H56" s="43">
        <f>F56*C56</f>
        <v>55</v>
      </c>
      <c r="I56" s="30">
        <v>17</v>
      </c>
      <c r="J56" s="31">
        <v>5</v>
      </c>
      <c r="K56" s="33">
        <v>23</v>
      </c>
      <c r="L56" s="84"/>
      <c r="M56" s="44">
        <f>K56*C56</f>
        <v>57.5</v>
      </c>
      <c r="N56" s="30">
        <v>15</v>
      </c>
      <c r="O56" s="31">
        <v>10</v>
      </c>
      <c r="P56" s="32">
        <v>26</v>
      </c>
      <c r="Q56" s="85"/>
      <c r="R56" s="11">
        <f t="shared" si="12"/>
        <v>65</v>
      </c>
      <c r="S56" s="30">
        <v>15</v>
      </c>
      <c r="T56" s="31">
        <v>10</v>
      </c>
      <c r="U56" s="32">
        <v>26</v>
      </c>
      <c r="V56" s="85"/>
      <c r="W56" s="11">
        <f>U56*C56</f>
        <v>65</v>
      </c>
      <c r="X56" s="30">
        <v>15</v>
      </c>
      <c r="Y56" s="31">
        <v>10</v>
      </c>
      <c r="Z56" s="32">
        <v>26</v>
      </c>
      <c r="AA56" s="85"/>
      <c r="AB56" s="11">
        <f t="shared" si="13"/>
        <v>65</v>
      </c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ht="15.75" x14ac:dyDescent="0.25">
      <c r="A57" s="2"/>
      <c r="B57" s="12" t="s">
        <v>14</v>
      </c>
      <c r="C57" s="10">
        <f>C54-(C54*0.65)</f>
        <v>1.75</v>
      </c>
      <c r="D57" s="30">
        <v>0</v>
      </c>
      <c r="E57" s="31">
        <v>0</v>
      </c>
      <c r="F57" s="33">
        <v>0</v>
      </c>
      <c r="G57" s="84"/>
      <c r="H57" s="43">
        <f>F57*C57</f>
        <v>0</v>
      </c>
      <c r="I57" s="30">
        <v>0</v>
      </c>
      <c r="J57" s="31">
        <v>0</v>
      </c>
      <c r="K57" s="33">
        <v>0</v>
      </c>
      <c r="L57" s="84"/>
      <c r="M57" s="44">
        <f>K57*C57</f>
        <v>0</v>
      </c>
      <c r="N57" s="30">
        <v>0</v>
      </c>
      <c r="O57" s="31"/>
      <c r="P57" s="33">
        <v>0</v>
      </c>
      <c r="Q57" s="85"/>
      <c r="R57" s="11">
        <f t="shared" si="12"/>
        <v>0</v>
      </c>
      <c r="S57" s="30">
        <v>0</v>
      </c>
      <c r="T57" s="31"/>
      <c r="U57" s="32">
        <v>0</v>
      </c>
      <c r="V57" s="85"/>
      <c r="W57" s="11">
        <f>U57*C57</f>
        <v>0</v>
      </c>
      <c r="X57" s="30">
        <v>0</v>
      </c>
      <c r="Y57" s="31"/>
      <c r="Z57" s="33">
        <v>0</v>
      </c>
      <c r="AA57" s="85"/>
      <c r="AB57" s="11">
        <f t="shared" si="13"/>
        <v>0</v>
      </c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ht="15.75" x14ac:dyDescent="0.25">
      <c r="A58" s="2"/>
      <c r="B58" s="12" t="s">
        <v>15</v>
      </c>
      <c r="C58" s="13" t="s">
        <v>16</v>
      </c>
      <c r="D58" s="30">
        <v>0</v>
      </c>
      <c r="E58" s="31">
        <v>0</v>
      </c>
      <c r="F58" s="33">
        <v>0</v>
      </c>
      <c r="G58" s="84"/>
      <c r="H58" s="43">
        <f>F58*C58</f>
        <v>0</v>
      </c>
      <c r="I58" s="30">
        <v>1</v>
      </c>
      <c r="J58" s="31"/>
      <c r="K58" s="33">
        <v>1</v>
      </c>
      <c r="L58" s="84"/>
      <c r="M58" s="44">
        <f>K58*C58</f>
        <v>0</v>
      </c>
      <c r="N58" s="30">
        <v>1</v>
      </c>
      <c r="O58" s="31">
        <v>2</v>
      </c>
      <c r="P58" s="32">
        <v>0</v>
      </c>
      <c r="Q58" s="85"/>
      <c r="R58" s="11">
        <f t="shared" si="12"/>
        <v>0</v>
      </c>
      <c r="S58" s="30">
        <v>1</v>
      </c>
      <c r="T58" s="31">
        <v>1</v>
      </c>
      <c r="U58" s="32">
        <v>0</v>
      </c>
      <c r="V58" s="85"/>
      <c r="W58" s="11">
        <f>U58*C58</f>
        <v>0</v>
      </c>
      <c r="X58" s="30">
        <v>1</v>
      </c>
      <c r="Y58" s="31"/>
      <c r="Z58" s="32">
        <v>0</v>
      </c>
      <c r="AA58" s="85"/>
      <c r="AB58" s="11">
        <f t="shared" si="13"/>
        <v>0</v>
      </c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ht="16.5" thickBot="1" x14ac:dyDescent="0.3">
      <c r="A59" s="2"/>
      <c r="B59" s="2"/>
      <c r="C59" s="14" t="s">
        <v>17</v>
      </c>
      <c r="D59" s="15">
        <f>SUM(D54:D58)</f>
        <v>186</v>
      </c>
      <c r="E59" s="16">
        <f>SUM(E54:E58)</f>
        <v>80</v>
      </c>
      <c r="F59" s="45">
        <f>SUM(F54:F58)</f>
        <v>295</v>
      </c>
      <c r="G59" s="84"/>
      <c r="H59" s="46">
        <f t="shared" ref="H59:M59" si="14">SUM(H54:H58)</f>
        <v>1362.25</v>
      </c>
      <c r="I59" s="15">
        <f>SUM(I54:I58)</f>
        <v>186</v>
      </c>
      <c r="J59" s="16">
        <f>SUM(J54:J58)</f>
        <v>81</v>
      </c>
      <c r="K59" s="45">
        <f t="shared" si="14"/>
        <v>252</v>
      </c>
      <c r="L59" s="84"/>
      <c r="M59" s="47">
        <f t="shared" si="14"/>
        <v>1152</v>
      </c>
      <c r="N59" s="15">
        <v>191</v>
      </c>
      <c r="O59" s="16">
        <v>102</v>
      </c>
      <c r="P59" s="17">
        <f>SUM(P54:P58)</f>
        <v>255</v>
      </c>
      <c r="Q59" s="86"/>
      <c r="R59" s="18">
        <f>SUM(R54:R58)</f>
        <v>1175</v>
      </c>
      <c r="S59" s="15">
        <v>191</v>
      </c>
      <c r="T59" s="16">
        <v>101</v>
      </c>
      <c r="U59" s="17">
        <f>SUM(U54:U58)</f>
        <v>252</v>
      </c>
      <c r="V59" s="86"/>
      <c r="W59" s="18">
        <f t="shared" ref="W59" si="15">SUM(W54:W58)</f>
        <v>1160</v>
      </c>
      <c r="X59" s="15">
        <v>191</v>
      </c>
      <c r="Y59" s="16">
        <v>106</v>
      </c>
      <c r="Z59" s="17">
        <f>SUM(Z54:Z58)</f>
        <v>307</v>
      </c>
      <c r="AA59" s="86"/>
      <c r="AB59" s="18">
        <f>SUM(AB54:AB58)</f>
        <v>1421</v>
      </c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ht="63" x14ac:dyDescent="0.25">
      <c r="A60" s="2"/>
      <c r="B60" s="2"/>
      <c r="C60" s="2"/>
      <c r="D60" s="37"/>
      <c r="E60" s="48">
        <f>E59/D59</f>
        <v>0.43010752688172044</v>
      </c>
      <c r="F60" s="27" t="s">
        <v>18</v>
      </c>
      <c r="G60" s="27" t="s">
        <v>38</v>
      </c>
      <c r="H60" s="57"/>
      <c r="I60" s="37"/>
      <c r="J60" s="48">
        <f>J59/I59</f>
        <v>0.43548387096774194</v>
      </c>
      <c r="K60" s="27" t="s">
        <v>18</v>
      </c>
      <c r="L60" s="27" t="s">
        <v>38</v>
      </c>
      <c r="M60" s="58"/>
      <c r="N60" s="61"/>
      <c r="O60" s="62">
        <f>O59/N59</f>
        <v>0.53403141361256545</v>
      </c>
      <c r="P60" s="6" t="s">
        <v>18</v>
      </c>
      <c r="Q60" s="6" t="s">
        <v>19</v>
      </c>
      <c r="R60" s="2"/>
      <c r="S60" s="61"/>
      <c r="T60" s="62">
        <f>T59/S59</f>
        <v>0.52879581151832455</v>
      </c>
      <c r="U60" s="6" t="s">
        <v>18</v>
      </c>
      <c r="V60" s="6" t="s">
        <v>19</v>
      </c>
      <c r="W60" s="2"/>
      <c r="X60" s="61"/>
      <c r="Y60" s="62">
        <f>Y59/X59</f>
        <v>0.55497382198952883</v>
      </c>
      <c r="Z60" s="6" t="s">
        <v>18</v>
      </c>
      <c r="AA60" s="6" t="s">
        <v>19</v>
      </c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ht="15.75" x14ac:dyDescent="0.25">
      <c r="A61" s="2"/>
      <c r="B61" s="2"/>
      <c r="C61" s="2"/>
      <c r="D61" s="37"/>
      <c r="E61" s="48"/>
      <c r="F61" s="27">
        <f>D59*4</f>
        <v>744</v>
      </c>
      <c r="G61" s="40">
        <f>F59/F61</f>
        <v>0.396505376344086</v>
      </c>
      <c r="H61" s="59"/>
      <c r="I61" s="37"/>
      <c r="J61" s="38"/>
      <c r="K61" s="27">
        <f>I59*4</f>
        <v>744</v>
      </c>
      <c r="L61" s="50">
        <f>K59/K61</f>
        <v>0.33870967741935482</v>
      </c>
      <c r="M61" s="60"/>
      <c r="N61" s="2"/>
      <c r="O61" s="2"/>
      <c r="P61" s="6">
        <f>N59*4</f>
        <v>764</v>
      </c>
      <c r="Q61" s="63">
        <f>P59/P61</f>
        <v>0.33376963350785338</v>
      </c>
      <c r="R61" s="2"/>
      <c r="S61" s="64"/>
      <c r="T61" s="64"/>
      <c r="U61" s="6">
        <f>S59*4</f>
        <v>764</v>
      </c>
      <c r="V61" s="63">
        <f>U59/U61</f>
        <v>0.32984293193717279</v>
      </c>
      <c r="W61" s="2"/>
      <c r="X61" s="64"/>
      <c r="Y61" s="64"/>
      <c r="Z61" s="6">
        <v>955</v>
      </c>
      <c r="AA61" s="63">
        <f>Z59/Z61</f>
        <v>0.32146596858638743</v>
      </c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</sheetData>
  <mergeCells count="47">
    <mergeCell ref="B12:AB12"/>
    <mergeCell ref="AA28:AA33"/>
    <mergeCell ref="AF28:AF33"/>
    <mergeCell ref="N13:R13"/>
    <mergeCell ref="S13:W13"/>
    <mergeCell ref="X13:AB13"/>
    <mergeCell ref="Q15:Q20"/>
    <mergeCell ref="V15:V20"/>
    <mergeCell ref="AA15:AA20"/>
    <mergeCell ref="G54:G59"/>
    <mergeCell ref="L54:L59"/>
    <mergeCell ref="P39:T39"/>
    <mergeCell ref="U39:Y39"/>
    <mergeCell ref="Z39:AD39"/>
    <mergeCell ref="S41:S46"/>
    <mergeCell ref="X41:X46"/>
    <mergeCell ref="AC41:AC46"/>
    <mergeCell ref="N52:R52"/>
    <mergeCell ref="S52:W52"/>
    <mergeCell ref="X52:AB52"/>
    <mergeCell ref="Q54:Q59"/>
    <mergeCell ref="V54:V59"/>
    <mergeCell ref="AA54:AA59"/>
    <mergeCell ref="D13:H13"/>
    <mergeCell ref="I13:M13"/>
    <mergeCell ref="G15:G20"/>
    <mergeCell ref="L15:L20"/>
    <mergeCell ref="D52:H52"/>
    <mergeCell ref="I52:M52"/>
    <mergeCell ref="B51:AB51"/>
    <mergeCell ref="N38:AN38"/>
    <mergeCell ref="A38:L38"/>
    <mergeCell ref="B25:AG25"/>
    <mergeCell ref="N26:R26"/>
    <mergeCell ref="S26:W26"/>
    <mergeCell ref="X26:AB26"/>
    <mergeCell ref="AC26:AG26"/>
    <mergeCell ref="Q28:Q33"/>
    <mergeCell ref="V28:V33"/>
    <mergeCell ref="C39:G39"/>
    <mergeCell ref="H39:L39"/>
    <mergeCell ref="F41:F47"/>
    <mergeCell ref="K41:K47"/>
    <mergeCell ref="D26:H26"/>
    <mergeCell ref="I26:M26"/>
    <mergeCell ref="G28:G33"/>
    <mergeCell ref="L28:L3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Anspoka</dc:creator>
  <cp:lastModifiedBy>Linda Povlovska</cp:lastModifiedBy>
  <dcterms:created xsi:type="dcterms:W3CDTF">2015-06-05T18:17:20Z</dcterms:created>
  <dcterms:modified xsi:type="dcterms:W3CDTF">2023-07-25T11:43:56Z</dcterms:modified>
</cp:coreProperties>
</file>