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adazi-dcx\data\PUBLIC\DOMES_SEDES\AVIZEI un MAJAS LAPAI\2022.gads\03_MARTS\"/>
    </mc:Choice>
  </mc:AlternateContent>
  <xr:revisionPtr revIDLastSave="0" documentId="13_ncr:1_{077EC3CD-1EFD-42FA-80F3-2974170960AB}" xr6:coauthVersionLast="47" xr6:coauthVersionMax="47" xr10:uidLastSave="{00000000-0000-0000-0000-000000000000}"/>
  <bookViews>
    <workbookView xWindow="-120" yWindow="-120" windowWidth="29040" windowHeight="15840" tabRatio="830" activeTab="1" xr2:uid="{00000000-000D-0000-FFFF-FFFF00000000}"/>
  </bookViews>
  <sheets>
    <sheet name="53" sheetId="20" r:id="rId1"/>
    <sheet name="43" sheetId="19" r:id="rId2"/>
    <sheet name="Telpas platiba" sheetId="1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9" l="1"/>
  <c r="A8" i="19" s="1"/>
  <c r="B8" i="20"/>
  <c r="A8" i="20" s="1"/>
  <c r="C86" i="19"/>
  <c r="C75" i="19"/>
  <c r="B28" i="19" s="1"/>
  <c r="C72" i="19"/>
  <c r="B23" i="19" s="1"/>
  <c r="B56" i="19"/>
  <c r="B54" i="19"/>
  <c r="B52" i="19"/>
  <c r="B30" i="19"/>
  <c r="C86" i="20"/>
  <c r="B52" i="20" s="1"/>
  <c r="C75" i="20"/>
  <c r="B28" i="20" s="1"/>
  <c r="C72" i="20"/>
  <c r="B23" i="20" s="1"/>
  <c r="B56" i="20"/>
  <c r="B54" i="20"/>
  <c r="B30" i="20"/>
  <c r="A46" i="20" l="1"/>
  <c r="B10" i="20" s="1"/>
  <c r="F12" i="15"/>
  <c r="A46" i="19"/>
  <c r="B10" i="19" s="1"/>
  <c r="F10" i="15"/>
  <c r="A14" i="19"/>
  <c r="A14" i="20"/>
  <c r="B3" i="19" l="1"/>
  <c r="L3" i="19" s="1"/>
  <c r="L4" i="19" s="1"/>
  <c r="N4" i="19" s="1"/>
  <c r="B3" i="20"/>
  <c r="L3" i="20" s="1"/>
  <c r="N3" i="20" s="1"/>
  <c r="O3" i="20" s="1"/>
  <c r="N3" i="19" l="1"/>
  <c r="O3" i="19" s="1"/>
  <c r="L4" i="20"/>
  <c r="N4" i="20" s="1"/>
  <c r="O4" i="19"/>
  <c r="P4" i="19" s="1"/>
  <c r="P3" i="19"/>
  <c r="O4" i="20"/>
  <c r="P4" i="20" s="1"/>
  <c r="P3" i="20"/>
</calcChain>
</file>

<file path=xl/sharedStrings.xml><?xml version="1.0" encoding="utf-8"?>
<sst xmlns="http://schemas.openxmlformats.org/spreadsheetml/2006/main" count="198" uniqueCount="103">
  <si>
    <t>Nomas maksas noteikšanas metodika, ja nekustamo īpašumu iznomā publiskai personai, tās iestādei vai kapitālsabiedrībai publiskas funkcijas veikšanai</t>
  </si>
  <si>
    <t>NM =</t>
  </si>
  <si>
    <t>, kur</t>
  </si>
  <si>
    <t>Cena par kvm (bez PVN):</t>
  </si>
  <si>
    <t>mēnesī par visu (bez PVN)</t>
  </si>
  <si>
    <t>Cena par kvm (ar PVN):</t>
  </si>
  <si>
    <t>NĪpl</t>
  </si>
  <si>
    <t>tā nekustamā īpašuma kopējā iznomājamā platība, kurā atrodas nomas objekts;</t>
  </si>
  <si>
    <t>IZNpl</t>
  </si>
  <si>
    <t>Nizm</t>
  </si>
  <si>
    <t>netiešās izmaksas gadā uz kvadrātmetru (aprēķina skat 35.rinda);</t>
  </si>
  <si>
    <t>Tizm</t>
  </si>
  <si>
    <t>tā nekustamā īpašuma tiešās izmaksas gadā, kurā atrodas nomas objekts. Aprēķina saskaņā</t>
  </si>
  <si>
    <t>57. Tā nekustamā īpašuma tiešās izmaksas gadā, kurā atrodas iznomājamais objekts, aprēķina, izmantojot šādu formulu:</t>
  </si>
  <si>
    <t>Tizm – attiecīgā nekustamā īpašuma tiešās izmaksas gadā;</t>
  </si>
  <si>
    <t>A</t>
  </si>
  <si>
    <t>Baps</t>
  </si>
  <si>
    <t>P</t>
  </si>
  <si>
    <t>to pamatlīdzekļu plānotās uzturēšanas izmaksas, tai skaitā nolietojuma summa gadā, kurus izmanto vai plānots izmantot</t>
  </si>
  <si>
    <t>nekustamā īpašuma un tam piegulošās teritorijas sanitārajā uzkopšanā;</t>
  </si>
  <si>
    <t>N</t>
  </si>
  <si>
    <t>izdevumi plānotajiem kārtējiem vai kapitālajiem remontiem, kas nepieciešami nekustamā īpašuma uzturēšanai un nav iekļauti komponentē "A". Tie nedrīkst pārsniegt 2,5 %</t>
  </si>
  <si>
    <t>no attiecīgā nekustamā īpašuma ēkas atjaunošanas vērtības gadā;</t>
  </si>
  <si>
    <t>Apdr</t>
  </si>
  <si>
    <t>attiecīgā nekustamā īpašuma apdrošināšanas izdevumi gadā;</t>
  </si>
  <si>
    <t>zemes vienības nomas maksa gadā, ja iznomājamais objekts atrodas uz citam īpašniekam piederošas zemes vienības;</t>
  </si>
  <si>
    <t>C</t>
  </si>
  <si>
    <t>pēc pušu vienošanās papildus var iekļaut citas izmaksas.</t>
  </si>
  <si>
    <t>Netiešās izmaksas ir daļa no iznomātāja kopējiem administrācijas izdevumiem – nekustamā īpašuma pārvaldīšanas izmaksas. Netiešās izmaksas uz vienu kvadrātmetru gadā aprēķina, izmantojot šādu formulu:</t>
  </si>
  <si>
    <t>Nizm = Adm x k/Kpl, kur</t>
  </si>
  <si>
    <t>Nizm – netiešās izmaksas uz vienu kvadrātmetru gadā</t>
  </si>
  <si>
    <t>Adm</t>
  </si>
  <si>
    <t>iznomātāja administrācijas kopējie plānotie izdevumi gadā vispārējās darbības nodrošināšanai, tai skaitā telpu uzturēšana, nomas izmaksas, kancelejas preču izdevumi, atlīdzība administratīvajiem darbiniekiem (izņemot sētnieku, apkopēju un cita tieši iesaistītā personāla plānoto atlīdzību), pamatlīdzekļu nolietojuma summa gadā un citi plānotie izdevumi, kas nav iekļauti tā nekustamā īpašuma tiešo izmaksu (Tizm) aprēķinā, kurā atrodas nomas objekts;</t>
  </si>
  <si>
    <t>k</t>
  </si>
  <si>
    <t xml:space="preserve"> koeficients (īpatsvars), kas raksturo, kādu daļu no kopējiem administrācijas izdevumiem ir plānots attiecināt uz nekustamo īpašumu pārvaldīšanu. To aprēķina, nekustamo īpašumu pārvaldīšanā iesaistīto darbinieku plānoto atlīdzību (gadā) izdalot ar visos iznomātāja darbības virzienos iesaistīto darbinieku plānoto atlīdzību (gadā);</t>
  </si>
  <si>
    <t>Kpl</t>
  </si>
  <si>
    <t>to nekustamo īpašumu kopējā platība, kas ir iznomātāja pārvaldīšanā</t>
  </si>
  <si>
    <t>ūdens</t>
  </si>
  <si>
    <t>Mēnesī</t>
  </si>
  <si>
    <t xml:space="preserve">attiecīgā nekustamā īpašuma apsaimniekošanas pamata pakalpojumu (iekārtu, tai skaitā liftu, un inženiertīklu tehniskā apkope un remonts, ugunsdrošības sistēmu un inventāra </t>
  </si>
  <si>
    <t xml:space="preserve">uzkopšana) un apsaimniekošanas papildu pakalpojumu (fiziskā apsardze, telpu uzkopšana, piekļuves kontroles sistēmu apkalpošana, automātiski paceļamo barjeru un vārtu </t>
  </si>
  <si>
    <t xml:space="preserve">kā arī citas ar tieši iesaistītā personāla plānoto atlīdzību (ņemot vērā iesaistīto darbinieku skaitu un viņu darba laiku iznomājamā objektā gadā) saistītās izmaksas. Apsaimniekošanas </t>
  </si>
  <si>
    <t xml:space="preserve">pamata pakalpojumus nodrošina vai organizē iznomātājs. </t>
  </si>
  <si>
    <t>Zn ( ja iznomātājs zemi nomā)</t>
  </si>
  <si>
    <t>K</t>
  </si>
  <si>
    <t>aizņemtā kapitāla vai pašu ieguldīto līdzekļu izmaksas nekustamā īpašuma attīstības projekta īstenošanai (aizņemtā kapitāla vai pašu ieguldīto līdzekļu atmaksa un aizņemtā kapitāla</t>
  </si>
  <si>
    <t xml:space="preserve">izmaksas (bankas komisija par aizdevumu, resursu rezervācijas izmaksas, bankas aizdevuma procentu maksājumi, procentu likmju izmaiņu riska ierobežošanas izmaksas un citas ar </t>
  </si>
  <si>
    <t xml:space="preserve">aizdevuma atmaksu saistītas izmaksas), tiešās administrācijas izmaksas, kas radušās būvniecības, pirmsprojekta izpētes un projektēšanas laikā, ņemot vērā iznomātāja iesaistīto </t>
  </si>
  <si>
    <t xml:space="preserve">darbinieku skaitu un viņu darba laiku attiecīgā nekustamā īpašuma būvniecības, pirmsprojekta izpētes un projektēšanas procesā). Komponenti nepiemēro, ja ieguldījumi nomas objektā, </t>
  </si>
  <si>
    <t xml:space="preserve">ko iznomā publiskai personai vai tās iestādei, kapitālsabiedrībai vai privātpersonai publiskas funkcijas vai deleģēta valsts pārvaldes uzdevuma veikšanai, tiek finansēti no publiskas </t>
  </si>
  <si>
    <t>personas finanšu līdzekļiem, Eiropas Savienības struktūrfondu vai Kohēzijas fonda līdzekļiem vai citiem ārvalsts finanšu instrumentiem;</t>
  </si>
  <si>
    <t>IznP</t>
  </si>
  <si>
    <t>aizņemtā kapitāla (kredīta saistību) atmaksas ilgums, ja puses nav vienojušās par citu atmaksas ilgumu, vai pašu ieguldīto līdzekļu atmaksas ilgums, kas noteikts, ņemot vērā ēkas</t>
  </si>
  <si>
    <t>lietderīgās lietošanas laiku.</t>
  </si>
  <si>
    <t>Zn  (ja zeme pieder iznomātājam)</t>
  </si>
  <si>
    <t>(Zemes kadastrālā vērtība*1,5%)/proporciju, bet ne mazāk kā 28 EUR/gadā)/12</t>
  </si>
  <si>
    <t>Tizm = A + Baps + P + N + Apdr + Zn +  C+K/IznP, kur</t>
  </si>
  <si>
    <t>((Tizm/NĪpl + Nizm) x IZNpl)+Zn (ja zeme pieder iznomātājam)</t>
  </si>
  <si>
    <t>Nedēļā</t>
  </si>
  <si>
    <t>Stundā (Ned. 40h)</t>
  </si>
  <si>
    <t xml:space="preserve">uzturēšana un remonts, tehniskās apsardzes signalizācijas un videonovērošanas sistēmu apkalpošana un remonts, būves konstruktīvo elementu apsekošana un remonts, teritorijas </t>
  </si>
  <si>
    <t xml:space="preserve">apkalpošana un remonts, iekštelpu kosmētiskais remonts, komunālo pakalpojumu līgumu administrēšana un citi pakalpojumi) plānotās izmaksas, plānotās materiālu un ātri </t>
  </si>
  <si>
    <t>nolietojamā inventāra izmaksas gadā, kas rodas nekustamā īpašuma iznomātājam attiecīgā nekustamā īpašuma apsaimniekošanā,</t>
  </si>
  <si>
    <t>EKK</t>
  </si>
  <si>
    <t>deratizācija utt.</t>
  </si>
  <si>
    <t xml:space="preserve">Ēku, būvju un telpu remonts. </t>
  </si>
  <si>
    <t>Iekārtu, inventāra uzturēšana un remonts</t>
  </si>
  <si>
    <t>Ēku, būvju un telpu uzturēšana, EPS</t>
  </si>
  <si>
    <t>Inženiertīklu uzturēšana, remonts</t>
  </si>
  <si>
    <t>Zāles, ķimikālijas, laboratorijas preces</t>
  </si>
  <si>
    <t>Aiziet uz 23.rindu</t>
  </si>
  <si>
    <t>Internets</t>
  </si>
  <si>
    <t>Darbinieku veselības pārbaude</t>
  </si>
  <si>
    <t>Biroja preces</t>
  </si>
  <si>
    <t>Inventārs</t>
  </si>
  <si>
    <t>Degviela</t>
  </si>
  <si>
    <t>Aiziet uz 41.rindu</t>
  </si>
  <si>
    <t>Amortizācija/gadā</t>
  </si>
  <si>
    <t>Aiziet uz 28.rindu</t>
  </si>
  <si>
    <t>Telpas numurs</t>
  </si>
  <si>
    <t>Telpas nosaukums</t>
  </si>
  <si>
    <t>Mājturības kabinets</t>
  </si>
  <si>
    <t>maksa € bez PVN</t>
  </si>
  <si>
    <r>
      <t>Telpas platība m</t>
    </r>
    <r>
      <rPr>
        <sz val="12"/>
        <color indexed="8"/>
        <rFont val="Calibri"/>
        <family val="2"/>
        <charset val="204"/>
      </rPr>
      <t>²</t>
    </r>
  </si>
  <si>
    <t>Clean R</t>
  </si>
  <si>
    <t>apkure</t>
  </si>
  <si>
    <t>Kārtējā remonta un iestāžu un uzturēšanas materiāli</t>
  </si>
  <si>
    <t>elektroenerģija</t>
  </si>
  <si>
    <t>Elis</t>
  </si>
  <si>
    <t>Saimniecības pārzinis + 2* labiekārtošana + 4*dežurantes + 8*apkopējas</t>
  </si>
  <si>
    <t>transporta pakalpojumi</t>
  </si>
  <si>
    <t>Pārējās preces</t>
  </si>
  <si>
    <t>Pārējie pamatlidzekļi</t>
  </si>
  <si>
    <t>Iestādes vadītājs un vietnieki</t>
  </si>
  <si>
    <t>iznomājamā platība (kvadrātmetri). Mājturības kabinets V2.50</t>
  </si>
  <si>
    <t>Kopējā ēkas platība</t>
  </si>
  <si>
    <t>Daļa no kopējās ēkas platības        %</t>
  </si>
  <si>
    <t>m²</t>
  </si>
  <si>
    <t xml:space="preserve"> 10 € / h</t>
  </si>
  <si>
    <t>iznomājamā platība (kvadrātmetri). Klase 53</t>
  </si>
  <si>
    <t>Saimniecības pārzinis + labiekārtošana + 2*dežurantes + 4*apkopējas</t>
  </si>
  <si>
    <t>Carnikavas pamatskolas, Garā iela 20, iznomājamo telpu saraksts</t>
  </si>
  <si>
    <t xml:space="preserve">
Multifunkcionālā zāle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</si>
</sst>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 #,##0.00_-;\-&quot;€&quot;\ * #,##0.00_-;_-&quot;€&quot;\ * &quot;-&quot;??_-;_-@_-"/>
    <numFmt numFmtId="165" formatCode="_-* #,##0_-;\-* #,##0_-;_-* &quot;-&quot;??_-;_-@_-"/>
    <numFmt numFmtId="166" formatCode="_-* #,##0.0_-;\-* #,##0.0_-;_-* &quot;-&quot;??_-;_-@_-"/>
  </numFmts>
  <fonts count="17" x14ac:knownFonts="1">
    <font>
      <sz val="11"/>
      <color indexed="8"/>
      <name val="Calibri"/>
      <family val="2"/>
      <charset val="186"/>
    </font>
    <font>
      <sz val="11"/>
      <color indexed="8"/>
      <name val="Calibri"/>
      <family val="2"/>
      <charset val="186"/>
    </font>
    <font>
      <b/>
      <sz val="10"/>
      <color indexed="8"/>
      <name val="Verdana"/>
      <family val="2"/>
      <charset val="186"/>
    </font>
    <font>
      <sz val="9"/>
      <color indexed="8"/>
      <name val="Verdana"/>
      <family val="2"/>
      <charset val="186"/>
    </font>
    <font>
      <sz val="10"/>
      <color indexed="8"/>
      <name val="Calibri"/>
      <family val="2"/>
      <charset val="186"/>
    </font>
    <font>
      <b/>
      <sz val="10"/>
      <name val="Arial"/>
      <family val="2"/>
      <charset val="186"/>
    </font>
    <font>
      <sz val="11"/>
      <name val="Calibri"/>
      <family val="2"/>
      <charset val="186"/>
    </font>
    <font>
      <b/>
      <sz val="11"/>
      <color indexed="8"/>
      <name val="Calibri"/>
      <family val="2"/>
      <charset val="186"/>
    </font>
    <font>
      <b/>
      <sz val="11"/>
      <color indexed="8"/>
      <name val="Calibri"/>
      <family val="2"/>
    </font>
    <font>
      <b/>
      <sz val="11"/>
      <color theme="3"/>
      <name val="Calibri"/>
      <family val="2"/>
      <charset val="186"/>
    </font>
    <font>
      <sz val="11"/>
      <color theme="3"/>
      <name val="Calibri"/>
      <family val="2"/>
      <charset val="186"/>
    </font>
    <font>
      <sz val="11"/>
      <name val="Calibri"/>
      <family val="2"/>
      <charset val="204"/>
      <scheme val="minor"/>
    </font>
    <font>
      <sz val="12"/>
      <color theme="1"/>
      <name val="Times New Roman"/>
      <family val="1"/>
      <charset val="204"/>
    </font>
    <font>
      <sz val="12"/>
      <color indexed="8"/>
      <name val="Times New Roman"/>
      <family val="1"/>
      <charset val="204"/>
    </font>
    <font>
      <sz val="12"/>
      <color indexed="8"/>
      <name val="Calibri"/>
      <family val="2"/>
      <charset val="204"/>
    </font>
    <font>
      <sz val="18"/>
      <color indexed="8"/>
      <name val="Times New Roman"/>
      <family val="1"/>
      <charset val="204"/>
    </font>
    <font>
      <sz val="11"/>
      <color indexed="8"/>
      <name val="Calibri"/>
      <family val="2"/>
      <charset val="204"/>
      <scheme val="minor"/>
    </font>
  </fonts>
  <fills count="8">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2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79998168889431442"/>
        <bgColor indexed="64"/>
      </patternFill>
    </fill>
  </fills>
  <borders count="4">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82">
    <xf numFmtId="0" fontId="0" fillId="0" borderId="0" xfId="0"/>
    <xf numFmtId="0" fontId="2" fillId="0" borderId="0" xfId="0" applyFont="1"/>
    <xf numFmtId="0" fontId="0" fillId="0" borderId="0" xfId="0" applyFill="1"/>
    <xf numFmtId="165" fontId="1" fillId="2" borderId="0" xfId="1" applyNumberFormat="1" applyFont="1" applyFill="1"/>
    <xf numFmtId="0" fontId="3" fillId="0" borderId="0" xfId="0" applyFont="1" applyFill="1" applyAlignment="1">
      <alignment horizontal="right" vertical="center" indent="1"/>
    </xf>
    <xf numFmtId="0" fontId="0" fillId="0" borderId="0" xfId="0" applyAlignment="1">
      <alignment horizontal="right"/>
    </xf>
    <xf numFmtId="43" fontId="1" fillId="3" borderId="0" xfId="1" applyFont="1" applyFill="1"/>
    <xf numFmtId="165" fontId="1" fillId="0" borderId="0" xfId="1" applyNumberFormat="1" applyFont="1"/>
    <xf numFmtId="43" fontId="0" fillId="3" borderId="0" xfId="0" applyNumberFormat="1" applyFill="1"/>
    <xf numFmtId="165" fontId="1" fillId="4" borderId="0" xfId="1" applyNumberFormat="1" applyFont="1" applyFill="1"/>
    <xf numFmtId="0" fontId="3" fillId="0" borderId="0" xfId="0" applyFont="1" applyAlignment="1">
      <alignment vertical="center"/>
    </xf>
    <xf numFmtId="9" fontId="1" fillId="0" borderId="0" xfId="2" applyFont="1"/>
    <xf numFmtId="0" fontId="3" fillId="0" borderId="0" xfId="0" applyFont="1" applyAlignment="1"/>
    <xf numFmtId="0" fontId="0" fillId="0" borderId="0" xfId="0" applyAlignment="1">
      <alignment vertical="center"/>
    </xf>
    <xf numFmtId="0" fontId="3" fillId="0" borderId="0" xfId="0" applyFont="1" applyAlignment="1">
      <alignment horizontal="left" vertical="center"/>
    </xf>
    <xf numFmtId="0" fontId="0" fillId="0" borderId="0" xfId="0" applyFill="1" applyAlignment="1">
      <alignment vertical="center"/>
    </xf>
    <xf numFmtId="0" fontId="3" fillId="0" borderId="0" xfId="0" applyFont="1" applyAlignment="1">
      <alignment horizontal="left" vertical="center" indent="1"/>
    </xf>
    <xf numFmtId="43" fontId="0" fillId="4" borderId="0" xfId="1" applyFont="1" applyFill="1"/>
    <xf numFmtId="0" fontId="3" fillId="0" borderId="0" xfId="0" applyFont="1"/>
    <xf numFmtId="0" fontId="3" fillId="0" borderId="0" xfId="0" applyFont="1" applyFill="1" applyAlignment="1">
      <alignment horizontal="left" vertical="center" wrapText="1"/>
    </xf>
    <xf numFmtId="0" fontId="4" fillId="0" borderId="0" xfId="0" applyFont="1"/>
    <xf numFmtId="0" fontId="0" fillId="0" borderId="0" xfId="0" applyAlignment="1">
      <alignment horizontal="left"/>
    </xf>
    <xf numFmtId="165" fontId="6" fillId="4" borderId="0" xfId="1" applyNumberFormat="1" applyFont="1" applyFill="1"/>
    <xf numFmtId="0" fontId="7" fillId="0" borderId="0" xfId="0" applyFont="1"/>
    <xf numFmtId="0" fontId="0" fillId="0" borderId="0" xfId="0" applyAlignment="1">
      <alignment wrapText="1"/>
    </xf>
    <xf numFmtId="0" fontId="0" fillId="0" borderId="0" xfId="0" applyAlignment="1"/>
    <xf numFmtId="0" fontId="9" fillId="0" borderId="0" xfId="0" applyFont="1"/>
    <xf numFmtId="0" fontId="3" fillId="0" borderId="1" xfId="0" applyFont="1" applyFill="1" applyBorder="1" applyAlignment="1">
      <alignment horizontal="left" vertical="center"/>
    </xf>
    <xf numFmtId="43" fontId="1" fillId="0" borderId="0" xfId="1" applyFont="1"/>
    <xf numFmtId="43" fontId="10" fillId="0" borderId="0" xfId="1" applyNumberFormat="1" applyFont="1"/>
    <xf numFmtId="43" fontId="0" fillId="0" borderId="0" xfId="0" applyNumberFormat="1"/>
    <xf numFmtId="0" fontId="10" fillId="0" borderId="0" xfId="0" applyFont="1"/>
    <xf numFmtId="166" fontId="1" fillId="5" borderId="0" xfId="1" applyNumberFormat="1" applyFont="1" applyFill="1"/>
    <xf numFmtId="165" fontId="0" fillId="4" borderId="0" xfId="1" applyNumberFormat="1" applyFont="1" applyFill="1"/>
    <xf numFmtId="0" fontId="7" fillId="0" borderId="0" xfId="0" applyFont="1" applyAlignment="1">
      <alignment horizontal="right"/>
    </xf>
    <xf numFmtId="0" fontId="0" fillId="6" borderId="0" xfId="0" applyFill="1"/>
    <xf numFmtId="165" fontId="5" fillId="6" borderId="0" xfId="1" applyNumberFormat="1" applyFont="1" applyFill="1" applyAlignment="1">
      <alignment horizontal="left"/>
    </xf>
    <xf numFmtId="165" fontId="6" fillId="0" borderId="0" xfId="1" applyNumberFormat="1" applyFont="1" applyAlignment="1">
      <alignment horizontal="left"/>
    </xf>
    <xf numFmtId="0" fontId="8" fillId="0" borderId="0" xfId="0" applyFont="1"/>
    <xf numFmtId="0" fontId="4" fillId="0" borderId="0" xfId="0" applyFont="1" applyAlignment="1">
      <alignment horizontal="left"/>
    </xf>
    <xf numFmtId="0" fontId="0" fillId="0" borderId="0" xfId="0" applyAlignment="1">
      <alignment horizontal="left" wrapText="1"/>
    </xf>
    <xf numFmtId="0" fontId="13" fillId="0" borderId="0" xfId="0" applyFont="1"/>
    <xf numFmtId="0" fontId="13" fillId="0" borderId="3" xfId="0" applyFont="1" applyBorder="1" applyAlignment="1">
      <alignment horizontal="center" vertical="center"/>
    </xf>
    <xf numFmtId="0" fontId="13" fillId="0" borderId="3" xfId="0" applyFont="1" applyBorder="1" applyAlignment="1">
      <alignment horizontal="left" vertical="center"/>
    </xf>
    <xf numFmtId="0" fontId="13" fillId="0" borderId="0" xfId="0" applyFont="1" applyAlignment="1">
      <alignment horizontal="center"/>
    </xf>
    <xf numFmtId="43" fontId="13" fillId="0" borderId="0" xfId="1" applyFont="1"/>
    <xf numFmtId="0" fontId="13" fillId="0" borderId="0" xfId="0" applyFont="1" applyAlignment="1">
      <alignment horizontal="right"/>
    </xf>
    <xf numFmtId="0" fontId="13" fillId="0" borderId="3" xfId="0" applyFont="1" applyBorder="1" applyAlignment="1">
      <alignment horizontal="center"/>
    </xf>
    <xf numFmtId="0" fontId="13" fillId="0" borderId="3" xfId="0" applyFont="1" applyBorder="1" applyAlignment="1">
      <alignment horizontal="center" wrapText="1"/>
    </xf>
    <xf numFmtId="43" fontId="13" fillId="0" borderId="3" xfId="1" applyFont="1" applyFill="1" applyBorder="1" applyAlignment="1">
      <alignment horizontal="center" vertical="center"/>
    </xf>
    <xf numFmtId="43" fontId="13" fillId="0" borderId="3" xfId="1" applyFont="1" applyBorder="1" applyAlignment="1">
      <alignment horizontal="center" vertical="center"/>
    </xf>
    <xf numFmtId="43" fontId="12" fillId="0" borderId="3" xfId="1" applyFont="1" applyBorder="1" applyAlignment="1">
      <alignment horizontal="center" vertical="center"/>
    </xf>
    <xf numFmtId="0" fontId="13" fillId="0" borderId="3" xfId="0" applyFont="1" applyBorder="1" applyAlignment="1">
      <alignment horizontal="center" vertical="center" wrapText="1"/>
    </xf>
    <xf numFmtId="0" fontId="0" fillId="7" borderId="0" xfId="0" applyFill="1"/>
    <xf numFmtId="165" fontId="11" fillId="0" borderId="0" xfId="1" applyNumberFormat="1" applyFont="1" applyAlignment="1">
      <alignment horizontal="left"/>
    </xf>
    <xf numFmtId="165" fontId="11" fillId="0" borderId="0" xfId="1" applyNumberFormat="1" applyFont="1" applyFill="1" applyAlignment="1">
      <alignment horizontal="left"/>
    </xf>
    <xf numFmtId="0" fontId="16" fillId="0" borderId="0" xfId="0" applyFont="1"/>
    <xf numFmtId="165" fontId="0" fillId="0" borderId="0" xfId="0" applyNumberFormat="1"/>
    <xf numFmtId="0" fontId="11" fillId="0" borderId="0" xfId="0" applyFont="1" applyAlignment="1">
      <alignment horizontal="left"/>
    </xf>
    <xf numFmtId="0" fontId="11" fillId="0" borderId="0" xfId="0" applyFont="1"/>
    <xf numFmtId="0" fontId="16" fillId="0" borderId="0" xfId="0" applyFont="1" applyAlignment="1">
      <alignment horizontal="left"/>
    </xf>
    <xf numFmtId="0" fontId="16" fillId="0" borderId="0" xfId="0" applyFont="1" applyFill="1"/>
    <xf numFmtId="164" fontId="4" fillId="0" borderId="0" xfId="3" applyFont="1" applyAlignment="1">
      <alignment horizontal="left"/>
    </xf>
    <xf numFmtId="43" fontId="13" fillId="0" borderId="3" xfId="1" applyFont="1" applyBorder="1" applyAlignment="1">
      <alignment horizontal="center"/>
    </xf>
    <xf numFmtId="10" fontId="13" fillId="0" borderId="3" xfId="0" applyNumberFormat="1" applyFont="1" applyBorder="1" applyAlignment="1">
      <alignment horizontal="center"/>
    </xf>
    <xf numFmtId="0" fontId="13" fillId="0" borderId="0" xfId="0" applyFont="1" applyBorder="1" applyAlignment="1">
      <alignment horizontal="center"/>
    </xf>
    <xf numFmtId="0" fontId="13" fillId="0" borderId="0" xfId="0" applyFont="1" applyBorder="1" applyAlignment="1">
      <alignment horizontal="left"/>
    </xf>
    <xf numFmtId="43" fontId="13" fillId="0" borderId="0" xfId="1" applyFont="1" applyBorder="1"/>
    <xf numFmtId="43" fontId="13" fillId="0" borderId="0" xfId="1" applyFont="1" applyBorder="1" applyAlignment="1">
      <alignment horizontal="center"/>
    </xf>
    <xf numFmtId="10" fontId="13" fillId="0" borderId="0" xfId="0" applyNumberFormat="1" applyFont="1" applyBorder="1" applyAlignment="1">
      <alignment horizontal="center"/>
    </xf>
    <xf numFmtId="49" fontId="13" fillId="0" borderId="3" xfId="1" applyNumberFormat="1" applyFont="1" applyFill="1" applyBorder="1" applyAlignment="1">
      <alignment horizontal="center"/>
    </xf>
    <xf numFmtId="164" fontId="0" fillId="0" borderId="0" xfId="3" applyFont="1"/>
    <xf numFmtId="43" fontId="0" fillId="5" borderId="0" xfId="0" applyNumberFormat="1" applyFill="1"/>
    <xf numFmtId="49" fontId="12" fillId="0" borderId="3" xfId="1" applyNumberFormat="1" applyFont="1" applyFill="1" applyBorder="1" applyAlignment="1">
      <alignment horizontal="center" vertical="center"/>
    </xf>
    <xf numFmtId="165" fontId="1" fillId="0" borderId="0" xfId="1" applyNumberFormat="1" applyFont="1" applyFill="1"/>
    <xf numFmtId="49" fontId="12" fillId="0" borderId="3" xfId="0" applyNumberFormat="1" applyFont="1" applyBorder="1" applyAlignment="1">
      <alignment horizontal="left" wrapText="1"/>
    </xf>
    <xf numFmtId="0" fontId="4" fillId="0" borderId="0" xfId="0" applyFont="1" applyAlignment="1">
      <alignment horizontal="left"/>
    </xf>
    <xf numFmtId="0" fontId="0" fillId="0" borderId="0" xfId="0" applyAlignment="1">
      <alignment horizontal="left" wrapText="1"/>
    </xf>
    <xf numFmtId="0" fontId="3" fillId="0" borderId="0" xfId="0" applyFont="1" applyAlignment="1">
      <alignment horizontal="left" vertical="center" wrapText="1"/>
    </xf>
    <xf numFmtId="0" fontId="3" fillId="0" borderId="0" xfId="0" applyFont="1" applyFill="1" applyAlignment="1">
      <alignment horizontal="left" vertical="center" indent="1"/>
    </xf>
    <xf numFmtId="0" fontId="3" fillId="0" borderId="2" xfId="0" applyFont="1" applyFill="1" applyBorder="1" applyAlignment="1">
      <alignment horizontal="center" vertical="center"/>
    </xf>
    <xf numFmtId="0" fontId="15" fillId="0" borderId="0" xfId="0" applyFont="1" applyAlignment="1">
      <alignment horizontal="center" wrapText="1"/>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1381396</xdr:colOff>
      <xdr:row>5</xdr:row>
      <xdr:rowOff>36195</xdr:rowOff>
    </xdr:to>
    <xdr:pic>
      <xdr:nvPicPr>
        <xdr:cNvPr id="2" name="Attēls 2">
          <a:extLst>
            <a:ext uri="{FF2B5EF4-FFF2-40B4-BE49-F238E27FC236}">
              <a16:creationId xmlns:a16="http://schemas.microsoft.com/office/drawing/2014/main" id="{91666B1F-A922-4148-A838-0E0F1B511A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9171" cy="1036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9"/>
  <sheetViews>
    <sheetView workbookViewId="0">
      <selection activeCell="B6" sqref="B6"/>
    </sheetView>
  </sheetViews>
  <sheetFormatPr defaultRowHeight="15" x14ac:dyDescent="0.25"/>
  <cols>
    <col min="1" max="1" width="14.85546875" customWidth="1"/>
    <col min="2" max="2" width="12.85546875" bestFit="1" customWidth="1"/>
    <col min="3" max="3" width="17.7109375" customWidth="1"/>
    <col min="4" max="4" width="26.7109375" customWidth="1"/>
    <col min="5" max="5" width="12.42578125" bestFit="1" customWidth="1"/>
    <col min="7" max="7" width="12" customWidth="1"/>
    <col min="11" max="11" width="13" customWidth="1"/>
    <col min="12" max="13" width="9.28515625" bestFit="1" customWidth="1"/>
    <col min="14" max="14" width="9.140625" bestFit="1" customWidth="1"/>
    <col min="15" max="15" width="10.5703125" customWidth="1"/>
  </cols>
  <sheetData>
    <row r="1" spans="1:18" x14ac:dyDescent="0.25">
      <c r="A1" s="1" t="s">
        <v>0</v>
      </c>
    </row>
    <row r="2" spans="1:18" x14ac:dyDescent="0.25">
      <c r="C2" s="2"/>
      <c r="D2" s="2"/>
      <c r="E2" s="2"/>
      <c r="N2" s="23" t="s">
        <v>38</v>
      </c>
      <c r="O2" s="26" t="s">
        <v>58</v>
      </c>
      <c r="P2" t="s">
        <v>59</v>
      </c>
    </row>
    <row r="3" spans="1:18" ht="15.75" thickBot="1" x14ac:dyDescent="0.3">
      <c r="B3" s="3">
        <f>(((A14/B6+B10)*B8)+B12)/12</f>
        <v>558.45774122952423</v>
      </c>
      <c r="C3" s="4" t="s">
        <v>1</v>
      </c>
      <c r="D3" s="27" t="s">
        <v>57</v>
      </c>
      <c r="E3" s="27"/>
      <c r="F3" s="27"/>
      <c r="G3" s="27"/>
      <c r="H3" s="79" t="s">
        <v>2</v>
      </c>
      <c r="K3" s="5" t="s">
        <v>3</v>
      </c>
      <c r="L3" s="6">
        <f>B3/B8</f>
        <v>8.3252495711020309</v>
      </c>
      <c r="N3" s="28">
        <f>L3*B8</f>
        <v>558.45774122952423</v>
      </c>
      <c r="O3" s="29">
        <f>N3/4</f>
        <v>139.61443530738106</v>
      </c>
      <c r="P3" s="72">
        <f>O3/40</f>
        <v>3.4903608826845263</v>
      </c>
      <c r="R3" s="31"/>
    </row>
    <row r="4" spans="1:18" x14ac:dyDescent="0.25">
      <c r="B4" s="5" t="s">
        <v>4</v>
      </c>
      <c r="C4" s="4"/>
      <c r="D4" s="80">
        <v>12</v>
      </c>
      <c r="E4" s="80"/>
      <c r="F4" s="80"/>
      <c r="G4" s="80"/>
      <c r="H4" s="79"/>
      <c r="K4" s="5" t="s">
        <v>5</v>
      </c>
      <c r="L4" s="8">
        <f>L3*1.21</f>
        <v>10.073551981033457</v>
      </c>
      <c r="N4" s="28">
        <f>L4*B8</f>
        <v>675.73386688772428</v>
      </c>
      <c r="O4" s="29">
        <f>O3*1.21</f>
        <v>168.93346672193107</v>
      </c>
      <c r="P4" s="30">
        <f>O4/40</f>
        <v>4.2233366680482769</v>
      </c>
      <c r="R4" s="31"/>
    </row>
    <row r="5" spans="1:18" x14ac:dyDescent="0.25">
      <c r="C5" s="2"/>
      <c r="D5" s="2"/>
      <c r="E5" s="2"/>
      <c r="K5" s="30"/>
      <c r="O5" s="31"/>
    </row>
    <row r="6" spans="1:18" x14ac:dyDescent="0.25">
      <c r="B6" s="22">
        <v>2514.6999999999998</v>
      </c>
      <c r="C6" s="2" t="s">
        <v>6</v>
      </c>
      <c r="D6" s="10" t="s">
        <v>7</v>
      </c>
      <c r="O6" s="31"/>
    </row>
    <row r="7" spans="1:18" x14ac:dyDescent="0.25">
      <c r="B7" s="7"/>
      <c r="C7" s="2"/>
      <c r="D7" s="10"/>
      <c r="O7" s="31"/>
    </row>
    <row r="8" spans="1:18" x14ac:dyDescent="0.25">
      <c r="A8" s="11">
        <f>B8/B6</f>
        <v>2.6675150117310219E-2</v>
      </c>
      <c r="B8" s="9">
        <f>'Telpas platiba'!D10</f>
        <v>67.08</v>
      </c>
      <c r="C8" s="2" t="s">
        <v>8</v>
      </c>
      <c r="D8" s="12" t="s">
        <v>99</v>
      </c>
      <c r="E8" s="12"/>
      <c r="L8" s="30"/>
    </row>
    <row r="9" spans="1:18" x14ac:dyDescent="0.25">
      <c r="B9" s="7"/>
      <c r="D9" s="10"/>
    </row>
    <row r="10" spans="1:18" x14ac:dyDescent="0.25">
      <c r="B10" s="9">
        <f>A46</f>
        <v>46.80812625245143</v>
      </c>
      <c r="C10" t="s">
        <v>9</v>
      </c>
      <c r="D10" s="12" t="s">
        <v>10</v>
      </c>
    </row>
    <row r="11" spans="1:18" x14ac:dyDescent="0.25">
      <c r="C11" s="12"/>
    </row>
    <row r="12" spans="1:18" ht="45" x14ac:dyDescent="0.25">
      <c r="B12" s="32">
        <v>28</v>
      </c>
      <c r="C12" s="24" t="s">
        <v>54</v>
      </c>
      <c r="D12" s="25" t="s">
        <v>55</v>
      </c>
    </row>
    <row r="13" spans="1:18" x14ac:dyDescent="0.25">
      <c r="C13" s="12"/>
    </row>
    <row r="14" spans="1:18" x14ac:dyDescent="0.25">
      <c r="A14" s="9">
        <f>B23+B28+B30+B32+B34+B35+B36</f>
        <v>132468</v>
      </c>
      <c r="B14" t="s">
        <v>11</v>
      </c>
      <c r="C14" t="s">
        <v>12</v>
      </c>
    </row>
    <row r="16" spans="1:18" x14ac:dyDescent="0.25">
      <c r="D16" s="10" t="s">
        <v>13</v>
      </c>
    </row>
    <row r="17" spans="1:18" x14ac:dyDescent="0.25">
      <c r="D17" s="13"/>
    </row>
    <row r="18" spans="1:18" x14ac:dyDescent="0.25">
      <c r="D18" s="14" t="s">
        <v>56</v>
      </c>
    </row>
    <row r="19" spans="1:18" x14ac:dyDescent="0.25">
      <c r="D19" s="15"/>
    </row>
    <row r="20" spans="1:18" x14ac:dyDescent="0.25">
      <c r="D20" s="16" t="s">
        <v>14</v>
      </c>
    </row>
    <row r="23" spans="1:18" x14ac:dyDescent="0.25">
      <c r="B23" s="9">
        <f>C72*0.4</f>
        <v>23192</v>
      </c>
      <c r="C23" t="s">
        <v>15</v>
      </c>
      <c r="D23" s="77" t="s">
        <v>39</v>
      </c>
      <c r="E23" s="77"/>
      <c r="F23" s="77"/>
      <c r="G23" s="77"/>
      <c r="H23" s="77"/>
      <c r="I23" s="77"/>
      <c r="J23" s="77"/>
      <c r="K23" s="77"/>
      <c r="L23" s="77"/>
      <c r="M23" s="77"/>
      <c r="N23" s="77"/>
      <c r="O23" s="77"/>
      <c r="P23" s="77"/>
      <c r="Q23" s="77"/>
      <c r="R23" s="77"/>
    </row>
    <row r="24" spans="1:18" x14ac:dyDescent="0.25">
      <c r="B24" s="9"/>
      <c r="D24" s="77" t="s">
        <v>60</v>
      </c>
      <c r="E24" s="77"/>
      <c r="F24" s="77"/>
      <c r="G24" s="77"/>
      <c r="H24" s="77"/>
      <c r="I24" s="77"/>
      <c r="J24" s="77"/>
      <c r="K24" s="77"/>
      <c r="L24" s="77"/>
      <c r="M24" s="77"/>
      <c r="N24" s="77"/>
      <c r="O24" s="77"/>
      <c r="P24" s="77"/>
      <c r="Q24" s="77"/>
      <c r="R24" s="77"/>
    </row>
    <row r="25" spans="1:18" x14ac:dyDescent="0.25">
      <c r="A25" s="23"/>
      <c r="B25" s="9"/>
      <c r="D25" s="77" t="s">
        <v>40</v>
      </c>
      <c r="E25" s="77"/>
      <c r="F25" s="77"/>
      <c r="G25" s="77"/>
      <c r="H25" s="77"/>
      <c r="I25" s="77"/>
      <c r="J25" s="77"/>
      <c r="K25" s="77"/>
      <c r="L25" s="77"/>
      <c r="M25" s="77"/>
      <c r="N25" s="77"/>
      <c r="O25" s="77"/>
      <c r="P25" s="77"/>
      <c r="Q25" s="77"/>
      <c r="R25" s="77"/>
    </row>
    <row r="26" spans="1:18" x14ac:dyDescent="0.25">
      <c r="A26" s="23" t="s">
        <v>15</v>
      </c>
      <c r="B26" s="9"/>
      <c r="D26" s="77" t="s">
        <v>61</v>
      </c>
      <c r="E26" s="77"/>
      <c r="F26" s="77"/>
      <c r="G26" s="77"/>
      <c r="H26" s="77"/>
      <c r="I26" s="77"/>
      <c r="J26" s="77"/>
      <c r="K26" s="77"/>
      <c r="L26" s="77"/>
      <c r="M26" s="77"/>
      <c r="N26" s="77"/>
      <c r="O26" s="77"/>
      <c r="P26" s="77"/>
      <c r="Q26" s="77"/>
      <c r="R26" s="77"/>
    </row>
    <row r="27" spans="1:18" x14ac:dyDescent="0.25">
      <c r="B27" s="7"/>
      <c r="D27" s="77" t="s">
        <v>62</v>
      </c>
      <c r="E27" s="77"/>
      <c r="F27" s="77"/>
      <c r="G27" s="77"/>
      <c r="H27" s="77"/>
      <c r="I27" s="77"/>
      <c r="J27" s="77"/>
      <c r="K27" s="77"/>
      <c r="L27" s="77"/>
      <c r="M27" s="77"/>
      <c r="N27" s="77"/>
      <c r="O27" s="77"/>
      <c r="P27" s="77"/>
      <c r="Q27" s="77"/>
      <c r="R27" s="77"/>
    </row>
    <row r="28" spans="1:18" x14ac:dyDescent="0.25">
      <c r="B28" s="9">
        <f>C75</f>
        <v>101776</v>
      </c>
      <c r="C28" t="s">
        <v>16</v>
      </c>
      <c r="D28" s="77" t="s">
        <v>41</v>
      </c>
      <c r="E28" s="77"/>
      <c r="F28" s="77"/>
      <c r="G28" s="77"/>
      <c r="H28" s="77"/>
      <c r="I28" s="77"/>
      <c r="J28" s="77"/>
      <c r="K28" s="77"/>
      <c r="L28" s="77"/>
      <c r="M28" s="77"/>
      <c r="N28" s="77"/>
      <c r="O28" s="77"/>
      <c r="P28" s="77"/>
      <c r="Q28" s="77"/>
      <c r="R28" s="77"/>
    </row>
    <row r="29" spans="1:18" x14ac:dyDescent="0.25">
      <c r="B29" s="7"/>
      <c r="D29" t="s">
        <v>42</v>
      </c>
    </row>
    <row r="30" spans="1:18" x14ac:dyDescent="0.25">
      <c r="B30" s="9">
        <f>C89*0.4</f>
        <v>7000</v>
      </c>
      <c r="C30" t="s">
        <v>17</v>
      </c>
      <c r="D30" t="s">
        <v>18</v>
      </c>
    </row>
    <row r="31" spans="1:18" x14ac:dyDescent="0.25">
      <c r="B31" s="7"/>
      <c r="D31" t="s">
        <v>19</v>
      </c>
    </row>
    <row r="32" spans="1:18" x14ac:dyDescent="0.25">
      <c r="B32" s="9"/>
      <c r="C32" t="s">
        <v>20</v>
      </c>
      <c r="D32" t="s">
        <v>21</v>
      </c>
    </row>
    <row r="33" spans="1:18" x14ac:dyDescent="0.25">
      <c r="B33" s="7"/>
      <c r="D33" t="s">
        <v>22</v>
      </c>
    </row>
    <row r="34" spans="1:18" x14ac:dyDescent="0.25">
      <c r="A34" s="23" t="s">
        <v>15</v>
      </c>
      <c r="B34" s="9">
        <v>500</v>
      </c>
      <c r="C34" t="s">
        <v>23</v>
      </c>
      <c r="D34" t="s">
        <v>24</v>
      </c>
    </row>
    <row r="35" spans="1:18" ht="30" x14ac:dyDescent="0.25">
      <c r="B35" s="9">
        <v>0</v>
      </c>
      <c r="C35" s="24" t="s">
        <v>43</v>
      </c>
      <c r="D35" t="s">
        <v>25</v>
      </c>
    </row>
    <row r="36" spans="1:18" x14ac:dyDescent="0.25">
      <c r="B36" s="9"/>
      <c r="C36" t="s">
        <v>26</v>
      </c>
      <c r="D36" t="s">
        <v>27</v>
      </c>
    </row>
    <row r="37" spans="1:18" x14ac:dyDescent="0.25">
      <c r="B37" s="9"/>
      <c r="C37" t="s">
        <v>44</v>
      </c>
      <c r="D37" s="77" t="s">
        <v>45</v>
      </c>
      <c r="E37" s="77"/>
      <c r="F37" s="77"/>
      <c r="G37" s="77"/>
      <c r="H37" s="77"/>
      <c r="I37" s="77"/>
      <c r="J37" s="77"/>
      <c r="K37" s="77"/>
      <c r="L37" s="77"/>
      <c r="M37" s="77"/>
      <c r="N37" s="77"/>
      <c r="O37" s="77"/>
      <c r="P37" s="77"/>
      <c r="Q37" s="77"/>
      <c r="R37" s="77"/>
    </row>
    <row r="38" spans="1:18" x14ac:dyDescent="0.25">
      <c r="B38" s="9"/>
      <c r="D38" s="77" t="s">
        <v>46</v>
      </c>
      <c r="E38" s="77"/>
      <c r="F38" s="77"/>
      <c r="G38" s="77"/>
      <c r="H38" s="77"/>
      <c r="I38" s="77"/>
      <c r="J38" s="77"/>
      <c r="K38" s="77"/>
      <c r="L38" s="77"/>
      <c r="M38" s="77"/>
      <c r="N38" s="77"/>
      <c r="O38" s="77"/>
      <c r="P38" s="77"/>
      <c r="Q38" s="77"/>
      <c r="R38" s="77"/>
    </row>
    <row r="39" spans="1:18" x14ac:dyDescent="0.25">
      <c r="B39" s="9"/>
      <c r="D39" s="77" t="s">
        <v>47</v>
      </c>
      <c r="E39" s="77"/>
      <c r="F39" s="77"/>
      <c r="G39" s="77"/>
      <c r="H39" s="77"/>
      <c r="I39" s="77"/>
      <c r="J39" s="77"/>
      <c r="K39" s="77"/>
      <c r="L39" s="77"/>
      <c r="M39" s="77"/>
      <c r="N39" s="77"/>
      <c r="O39" s="77"/>
      <c r="P39" s="77"/>
      <c r="Q39" s="77"/>
      <c r="R39" s="77"/>
    </row>
    <row r="40" spans="1:18" x14ac:dyDescent="0.25">
      <c r="B40" s="9"/>
      <c r="D40" s="77" t="s">
        <v>48</v>
      </c>
      <c r="E40" s="77"/>
      <c r="F40" s="77"/>
      <c r="G40" s="77"/>
      <c r="H40" s="77"/>
      <c r="I40" s="77"/>
      <c r="J40" s="77"/>
      <c r="K40" s="77"/>
      <c r="L40" s="77"/>
      <c r="M40" s="77"/>
      <c r="N40" s="77"/>
      <c r="O40" s="77"/>
      <c r="P40" s="77"/>
      <c r="Q40" s="77"/>
      <c r="R40" s="77"/>
    </row>
    <row r="41" spans="1:18" x14ac:dyDescent="0.25">
      <c r="B41" s="9"/>
      <c r="D41" s="77" t="s">
        <v>49</v>
      </c>
      <c r="E41" s="77"/>
      <c r="F41" s="77"/>
      <c r="G41" s="77"/>
      <c r="H41" s="77"/>
      <c r="I41" s="77"/>
      <c r="J41" s="77"/>
      <c r="K41" s="77"/>
      <c r="L41" s="77"/>
      <c r="M41" s="77"/>
      <c r="N41" s="77"/>
      <c r="O41" s="77"/>
      <c r="P41" s="77"/>
      <c r="Q41" s="77"/>
      <c r="R41" s="77"/>
    </row>
    <row r="42" spans="1:18" x14ac:dyDescent="0.25">
      <c r="B42" s="9"/>
      <c r="D42" s="77" t="s">
        <v>50</v>
      </c>
      <c r="E42" s="77"/>
      <c r="F42" s="77"/>
      <c r="G42" s="77"/>
      <c r="H42" s="77"/>
      <c r="I42" s="77"/>
      <c r="J42" s="77"/>
      <c r="K42" s="77"/>
      <c r="L42" s="77"/>
      <c r="M42" s="77"/>
      <c r="N42" s="77"/>
      <c r="O42" s="77"/>
      <c r="P42" s="77"/>
      <c r="Q42" s="77"/>
      <c r="R42" s="77"/>
    </row>
    <row r="43" spans="1:18" x14ac:dyDescent="0.25">
      <c r="B43" s="9"/>
      <c r="C43" t="s">
        <v>51</v>
      </c>
      <c r="D43" s="77" t="s">
        <v>52</v>
      </c>
      <c r="E43" s="77"/>
      <c r="F43" s="77"/>
      <c r="G43" s="77"/>
      <c r="H43" s="77"/>
      <c r="I43" s="77"/>
      <c r="J43" s="77"/>
      <c r="K43" s="77"/>
      <c r="L43" s="77"/>
      <c r="M43" s="77"/>
      <c r="N43" s="77"/>
      <c r="O43" s="77"/>
      <c r="P43" s="77"/>
      <c r="Q43" s="77"/>
      <c r="R43" s="77"/>
    </row>
    <row r="44" spans="1:18" x14ac:dyDescent="0.25">
      <c r="B44" s="9"/>
      <c r="D44" s="40" t="s">
        <v>53</v>
      </c>
      <c r="E44" s="40"/>
      <c r="F44" s="40"/>
      <c r="G44" s="40"/>
      <c r="H44" s="40"/>
      <c r="I44" s="40"/>
      <c r="J44" s="40"/>
      <c r="K44" s="40"/>
      <c r="L44" s="40"/>
      <c r="M44" s="40"/>
      <c r="N44" s="40"/>
      <c r="O44" s="40"/>
      <c r="P44" s="40"/>
      <c r="Q44" s="40"/>
      <c r="R44" s="40"/>
    </row>
    <row r="46" spans="1:18" x14ac:dyDescent="0.25">
      <c r="A46" s="17">
        <f>B52*B54/B56</f>
        <v>46.80812625245143</v>
      </c>
      <c r="B46" t="s">
        <v>9</v>
      </c>
      <c r="C46" s="78" t="s">
        <v>28</v>
      </c>
      <c r="D46" s="78"/>
      <c r="E46" s="78"/>
      <c r="F46" s="78"/>
      <c r="G46" s="78"/>
      <c r="H46" s="78"/>
      <c r="I46" s="78"/>
      <c r="J46" s="78"/>
      <c r="K46" s="78"/>
      <c r="L46" s="78"/>
      <c r="M46" s="78"/>
      <c r="N46" s="78"/>
      <c r="O46" s="78"/>
      <c r="P46" s="78"/>
      <c r="Q46" s="78"/>
    </row>
    <row r="48" spans="1:18" x14ac:dyDescent="0.25">
      <c r="E48" s="18" t="s">
        <v>29</v>
      </c>
    </row>
    <row r="50" spans="1:30" x14ac:dyDescent="0.25">
      <c r="E50" s="18" t="s">
        <v>30</v>
      </c>
    </row>
    <row r="52" spans="1:30" ht="31.9" customHeight="1" x14ac:dyDescent="0.25">
      <c r="B52" s="33">
        <f>C86</f>
        <v>201287</v>
      </c>
      <c r="C52" t="s">
        <v>31</v>
      </c>
      <c r="D52" s="78" t="s">
        <v>32</v>
      </c>
      <c r="E52" s="78"/>
      <c r="F52" s="78"/>
      <c r="G52" s="78"/>
      <c r="H52" s="78"/>
      <c r="I52" s="78"/>
      <c r="J52" s="78"/>
      <c r="K52" s="78"/>
      <c r="L52" s="78"/>
      <c r="M52" s="78"/>
      <c r="N52" s="78"/>
      <c r="O52" s="78"/>
      <c r="P52" s="78"/>
      <c r="Q52" s="78"/>
    </row>
    <row r="53" spans="1:30" x14ac:dyDescent="0.25">
      <c r="A53" s="2"/>
      <c r="B53" s="2"/>
      <c r="C53" s="2"/>
      <c r="D53" s="19"/>
      <c r="E53" s="19"/>
      <c r="F53" s="19"/>
      <c r="G53" s="19"/>
      <c r="H53" s="19"/>
      <c r="I53" s="19"/>
      <c r="J53" s="19"/>
      <c r="K53" s="19"/>
      <c r="L53" s="19"/>
      <c r="M53" s="19"/>
      <c r="N53" s="19"/>
      <c r="O53" s="19"/>
      <c r="P53" s="19"/>
      <c r="Q53" s="19"/>
      <c r="R53" s="2"/>
      <c r="S53" s="2"/>
      <c r="T53" s="2"/>
      <c r="U53" s="2"/>
      <c r="V53" s="2"/>
      <c r="W53" s="2"/>
      <c r="X53" s="2"/>
      <c r="Y53" s="2"/>
      <c r="Z53" s="2"/>
      <c r="AA53" s="2"/>
      <c r="AB53" s="2"/>
      <c r="AC53" s="2"/>
      <c r="AD53" s="2"/>
    </row>
    <row r="54" spans="1:30" ht="27.6" customHeight="1" x14ac:dyDescent="0.25">
      <c r="B54" s="17">
        <f>(C74+C77)/E75</f>
        <v>0.58477892306527302</v>
      </c>
      <c r="C54" t="s">
        <v>33</v>
      </c>
      <c r="D54" s="78" t="s">
        <v>34</v>
      </c>
      <c r="E54" s="78"/>
      <c r="F54" s="78"/>
      <c r="G54" s="78"/>
      <c r="H54" s="78"/>
      <c r="I54" s="78"/>
      <c r="J54" s="78"/>
      <c r="K54" s="78"/>
      <c r="L54" s="78"/>
      <c r="M54" s="78"/>
      <c r="N54" s="78"/>
      <c r="O54" s="78"/>
      <c r="P54" s="78"/>
      <c r="Q54" s="78"/>
    </row>
    <row r="56" spans="1:30" x14ac:dyDescent="0.25">
      <c r="B56" s="9">
        <f>B6</f>
        <v>2514.6999999999998</v>
      </c>
      <c r="C56" t="s">
        <v>35</v>
      </c>
      <c r="D56" s="18" t="s">
        <v>36</v>
      </c>
    </row>
    <row r="59" spans="1:30" x14ac:dyDescent="0.25">
      <c r="B59" s="34" t="s">
        <v>63</v>
      </c>
      <c r="C59" s="20"/>
      <c r="D59" s="20"/>
      <c r="E59" s="20"/>
      <c r="F59" s="20"/>
    </row>
    <row r="60" spans="1:30" x14ac:dyDescent="0.25">
      <c r="B60">
        <v>2221</v>
      </c>
      <c r="C60" s="74">
        <v>14000</v>
      </c>
      <c r="D60" s="56" t="s">
        <v>85</v>
      </c>
      <c r="E60" s="20"/>
      <c r="F60" s="20"/>
    </row>
    <row r="61" spans="1:30" x14ac:dyDescent="0.25">
      <c r="B61">
        <v>2222</v>
      </c>
      <c r="C61" s="74">
        <v>3000</v>
      </c>
      <c r="D61" s="58" t="s">
        <v>37</v>
      </c>
    </row>
    <row r="62" spans="1:30" x14ac:dyDescent="0.25">
      <c r="B62">
        <v>2223</v>
      </c>
      <c r="C62" s="74">
        <v>15000</v>
      </c>
      <c r="D62" s="59" t="s">
        <v>87</v>
      </c>
    </row>
    <row r="63" spans="1:30" x14ac:dyDescent="0.25">
      <c r="B63">
        <v>2224</v>
      </c>
      <c r="C63" s="74">
        <v>1200</v>
      </c>
      <c r="D63" s="60" t="s">
        <v>84</v>
      </c>
    </row>
    <row r="64" spans="1:30" x14ac:dyDescent="0.25">
      <c r="B64">
        <v>2239</v>
      </c>
      <c r="C64" s="55">
        <v>5000</v>
      </c>
      <c r="D64" s="60" t="s">
        <v>64</v>
      </c>
    </row>
    <row r="65" spans="1:8" x14ac:dyDescent="0.25">
      <c r="A65" s="2"/>
      <c r="B65" s="2">
        <v>2241</v>
      </c>
      <c r="C65" s="55">
        <v>1200</v>
      </c>
      <c r="D65" s="61" t="s">
        <v>65</v>
      </c>
      <c r="E65" s="2"/>
      <c r="F65" s="2"/>
    </row>
    <row r="66" spans="1:8" x14ac:dyDescent="0.25">
      <c r="B66">
        <v>2243</v>
      </c>
      <c r="C66" s="55">
        <v>4300</v>
      </c>
      <c r="D66" s="60" t="s">
        <v>66</v>
      </c>
      <c r="E66" s="39"/>
    </row>
    <row r="67" spans="1:8" x14ac:dyDescent="0.25">
      <c r="B67">
        <v>2244</v>
      </c>
      <c r="C67" s="55">
        <v>2800</v>
      </c>
      <c r="D67" s="60" t="s">
        <v>67</v>
      </c>
    </row>
    <row r="68" spans="1:8" x14ac:dyDescent="0.25">
      <c r="B68">
        <v>2249</v>
      </c>
      <c r="C68" s="55">
        <v>680</v>
      </c>
      <c r="D68" s="60" t="s">
        <v>68</v>
      </c>
    </row>
    <row r="69" spans="1:8" x14ac:dyDescent="0.25">
      <c r="B69">
        <v>2264</v>
      </c>
      <c r="C69" s="55">
        <v>1200</v>
      </c>
      <c r="D69" s="60" t="s">
        <v>88</v>
      </c>
    </row>
    <row r="70" spans="1:8" x14ac:dyDescent="0.25">
      <c r="B70">
        <v>2341</v>
      </c>
      <c r="C70" s="55">
        <v>800</v>
      </c>
      <c r="D70" s="60" t="s">
        <v>69</v>
      </c>
    </row>
    <row r="71" spans="1:8" x14ac:dyDescent="0.25">
      <c r="B71">
        <v>2350</v>
      </c>
      <c r="C71" s="55">
        <v>8800</v>
      </c>
      <c r="D71" s="60" t="s">
        <v>86</v>
      </c>
    </row>
    <row r="72" spans="1:8" x14ac:dyDescent="0.25">
      <c r="A72" s="35" t="s">
        <v>70</v>
      </c>
      <c r="B72" s="35"/>
      <c r="C72" s="36">
        <f>SUM(C60:C71)</f>
        <v>57980</v>
      </c>
      <c r="D72" s="76"/>
      <c r="E72" s="76"/>
      <c r="F72" s="76"/>
      <c r="G72" s="76"/>
    </row>
    <row r="73" spans="1:8" x14ac:dyDescent="0.25">
      <c r="C73" s="21"/>
      <c r="D73" s="76"/>
      <c r="E73" s="76"/>
      <c r="F73" s="76"/>
      <c r="G73" s="76"/>
    </row>
    <row r="74" spans="1:8" x14ac:dyDescent="0.25">
      <c r="C74" s="37">
        <v>101776</v>
      </c>
      <c r="D74" s="58" t="s">
        <v>100</v>
      </c>
      <c r="E74" s="39"/>
      <c r="F74" s="39"/>
      <c r="G74" s="39"/>
    </row>
    <row r="75" spans="1:8" x14ac:dyDescent="0.25">
      <c r="A75" s="35" t="s">
        <v>78</v>
      </c>
      <c r="B75" s="35"/>
      <c r="C75" s="36">
        <f>C74</f>
        <v>101776</v>
      </c>
      <c r="D75" s="60"/>
      <c r="E75" s="62">
        <v>453612.45</v>
      </c>
      <c r="F75" s="39"/>
      <c r="G75" s="39"/>
    </row>
    <row r="76" spans="1:8" x14ac:dyDescent="0.25">
      <c r="C76" s="21"/>
      <c r="D76" s="60"/>
      <c r="E76" s="39"/>
      <c r="F76" s="39"/>
      <c r="G76" s="39"/>
    </row>
    <row r="77" spans="1:8" x14ac:dyDescent="0.25">
      <c r="B77">
        <v>1000</v>
      </c>
      <c r="C77" s="54">
        <v>163487</v>
      </c>
      <c r="D77" s="58" t="s">
        <v>93</v>
      </c>
      <c r="H77" s="57"/>
    </row>
    <row r="78" spans="1:8" x14ac:dyDescent="0.25">
      <c r="B78">
        <v>2210</v>
      </c>
      <c r="C78" s="54">
        <v>3000</v>
      </c>
      <c r="D78" s="56" t="s">
        <v>71</v>
      </c>
    </row>
    <row r="79" spans="1:8" x14ac:dyDescent="0.25">
      <c r="B79">
        <v>2233</v>
      </c>
      <c r="C79" s="54">
        <v>2000</v>
      </c>
      <c r="D79" s="56" t="s">
        <v>90</v>
      </c>
    </row>
    <row r="80" spans="1:8" x14ac:dyDescent="0.25">
      <c r="B80">
        <v>2234</v>
      </c>
      <c r="C80" s="54">
        <v>1000</v>
      </c>
      <c r="D80" s="60" t="s">
        <v>72</v>
      </c>
    </row>
    <row r="81" spans="1:4" x14ac:dyDescent="0.25">
      <c r="B81">
        <v>2311</v>
      </c>
      <c r="C81" s="54">
        <v>9200</v>
      </c>
      <c r="D81" s="60" t="s">
        <v>73</v>
      </c>
    </row>
    <row r="82" spans="1:4" x14ac:dyDescent="0.25">
      <c r="B82">
        <v>2312</v>
      </c>
      <c r="C82" s="54">
        <v>9600</v>
      </c>
      <c r="D82" s="60" t="s">
        <v>74</v>
      </c>
    </row>
    <row r="83" spans="1:4" x14ac:dyDescent="0.25">
      <c r="B83">
        <v>2322</v>
      </c>
      <c r="C83" s="54">
        <v>1200</v>
      </c>
      <c r="D83" s="60" t="s">
        <v>75</v>
      </c>
    </row>
    <row r="84" spans="1:4" x14ac:dyDescent="0.25">
      <c r="B84">
        <v>2390</v>
      </c>
      <c r="C84" s="54">
        <v>400</v>
      </c>
      <c r="D84" s="56" t="s">
        <v>91</v>
      </c>
    </row>
    <row r="85" spans="1:4" x14ac:dyDescent="0.25">
      <c r="B85">
        <v>5239</v>
      </c>
      <c r="C85" s="54">
        <v>11400</v>
      </c>
      <c r="D85" s="56" t="s">
        <v>92</v>
      </c>
    </row>
    <row r="86" spans="1:4" x14ac:dyDescent="0.25">
      <c r="A86" s="35" t="s">
        <v>76</v>
      </c>
      <c r="B86" s="35"/>
      <c r="C86" s="36">
        <f>SUM(C77:C85)</f>
        <v>201287</v>
      </c>
    </row>
    <row r="88" spans="1:4" x14ac:dyDescent="0.25">
      <c r="C88" s="24" t="s">
        <v>77</v>
      </c>
    </row>
    <row r="89" spans="1:4" x14ac:dyDescent="0.25">
      <c r="C89" s="38">
        <v>17500</v>
      </c>
      <c r="D89" s="71"/>
    </row>
  </sheetData>
  <mergeCells count="20">
    <mergeCell ref="D40:R40"/>
    <mergeCell ref="H3:H4"/>
    <mergeCell ref="D4:G4"/>
    <mergeCell ref="D23:R23"/>
    <mergeCell ref="D24:R24"/>
    <mergeCell ref="D25:R25"/>
    <mergeCell ref="D26:R26"/>
    <mergeCell ref="D27:R27"/>
    <mergeCell ref="D28:R28"/>
    <mergeCell ref="D37:R37"/>
    <mergeCell ref="D38:R38"/>
    <mergeCell ref="D39:R39"/>
    <mergeCell ref="D72:G72"/>
    <mergeCell ref="D73:G73"/>
    <mergeCell ref="D41:R41"/>
    <mergeCell ref="D42:R42"/>
    <mergeCell ref="D43:R43"/>
    <mergeCell ref="C46:Q46"/>
    <mergeCell ref="D52:Q52"/>
    <mergeCell ref="D54:Q54"/>
  </mergeCells>
  <pageMargins left="0.70866141732283472" right="0.70866141732283472" top="0.74803149606299213" bottom="0.7480314960629921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89"/>
  <sheetViews>
    <sheetView tabSelected="1" workbookViewId="0">
      <selection activeCell="M16" sqref="M16"/>
    </sheetView>
  </sheetViews>
  <sheetFormatPr defaultRowHeight="15" x14ac:dyDescent="0.25"/>
  <cols>
    <col min="1" max="1" width="14.85546875" customWidth="1"/>
    <col min="2" max="2" width="12.85546875" bestFit="1" customWidth="1"/>
    <col min="3" max="3" width="17.7109375" customWidth="1"/>
    <col min="4" max="4" width="26.7109375" customWidth="1"/>
    <col min="5" max="5" width="12.42578125" bestFit="1" customWidth="1"/>
    <col min="7" max="7" width="12" customWidth="1"/>
    <col min="11" max="11" width="13" customWidth="1"/>
    <col min="12" max="13" width="9.28515625" bestFit="1" customWidth="1"/>
    <col min="14" max="14" width="9.140625" bestFit="1" customWidth="1"/>
    <col min="15" max="15" width="10.5703125" customWidth="1"/>
  </cols>
  <sheetData>
    <row r="1" spans="1:18" x14ac:dyDescent="0.25">
      <c r="A1" s="1" t="s">
        <v>0</v>
      </c>
    </row>
    <row r="2" spans="1:18" x14ac:dyDescent="0.25">
      <c r="C2" s="2"/>
      <c r="D2" s="2"/>
      <c r="E2" s="2"/>
      <c r="N2" s="23" t="s">
        <v>38</v>
      </c>
      <c r="O2" s="26" t="s">
        <v>58</v>
      </c>
      <c r="P2" t="s">
        <v>59</v>
      </c>
    </row>
    <row r="3" spans="1:18" ht="15.75" thickBot="1" x14ac:dyDescent="0.3">
      <c r="B3" s="3">
        <f>(((A14/B6+B10)*B8)+B12)/12</f>
        <v>667.64316836120042</v>
      </c>
      <c r="C3" s="4" t="s">
        <v>1</v>
      </c>
      <c r="D3" s="27" t="s">
        <v>57</v>
      </c>
      <c r="E3" s="27"/>
      <c r="F3" s="27"/>
      <c r="G3" s="27"/>
      <c r="H3" s="79" t="s">
        <v>2</v>
      </c>
      <c r="K3" s="5" t="s">
        <v>3</v>
      </c>
      <c r="L3" s="6">
        <f>B3/B8</f>
        <v>8.3195410387688522</v>
      </c>
      <c r="N3" s="28">
        <f>L3*B8</f>
        <v>667.64316836120042</v>
      </c>
      <c r="O3" s="29">
        <f>N3/4</f>
        <v>166.91079209030011</v>
      </c>
      <c r="P3" s="72">
        <f>O3/40</f>
        <v>4.1727698022575028</v>
      </c>
      <c r="R3" s="31"/>
    </row>
    <row r="4" spans="1:18" x14ac:dyDescent="0.25">
      <c r="B4" s="5" t="s">
        <v>4</v>
      </c>
      <c r="C4" s="4"/>
      <c r="D4" s="80">
        <v>12</v>
      </c>
      <c r="E4" s="80"/>
      <c r="F4" s="80"/>
      <c r="G4" s="80"/>
      <c r="H4" s="79"/>
      <c r="K4" s="5" t="s">
        <v>5</v>
      </c>
      <c r="L4" s="8">
        <f>L3*1.21</f>
        <v>10.066644656910311</v>
      </c>
      <c r="N4" s="28">
        <f>L4*B8</f>
        <v>807.84823371705249</v>
      </c>
      <c r="O4" s="29">
        <f>O3*1.21</f>
        <v>201.96205842926312</v>
      </c>
      <c r="P4" s="30">
        <f>O4/40</f>
        <v>5.0490514607315777</v>
      </c>
      <c r="R4" s="31"/>
    </row>
    <row r="5" spans="1:18" x14ac:dyDescent="0.25">
      <c r="C5" s="2"/>
      <c r="D5" s="2"/>
      <c r="E5" s="2"/>
      <c r="K5" s="30"/>
      <c r="O5" s="31"/>
    </row>
    <row r="6" spans="1:18" x14ac:dyDescent="0.25">
      <c r="B6" s="22">
        <v>2514.6999999999998</v>
      </c>
      <c r="C6" s="53" t="s">
        <v>6</v>
      </c>
      <c r="D6" s="10" t="s">
        <v>7</v>
      </c>
      <c r="O6" s="31"/>
    </row>
    <row r="7" spans="1:18" x14ac:dyDescent="0.25">
      <c r="B7" s="7"/>
      <c r="D7" s="10"/>
      <c r="O7" s="31"/>
    </row>
    <row r="8" spans="1:18" x14ac:dyDescent="0.25">
      <c r="A8" s="11">
        <f>B8/B6</f>
        <v>3.1912355350538837E-2</v>
      </c>
      <c r="B8" s="9">
        <f>'Telpas platiba'!D12</f>
        <v>80.25</v>
      </c>
      <c r="C8" s="53" t="s">
        <v>8</v>
      </c>
      <c r="D8" s="12" t="s">
        <v>94</v>
      </c>
      <c r="E8" s="12"/>
      <c r="L8" s="30"/>
    </row>
    <row r="9" spans="1:18" x14ac:dyDescent="0.25">
      <c r="B9" s="7"/>
      <c r="D9" s="10"/>
    </row>
    <row r="10" spans="1:18" x14ac:dyDescent="0.25">
      <c r="B10" s="9">
        <f>A46</f>
        <v>46.80812625245143</v>
      </c>
      <c r="C10" t="s">
        <v>9</v>
      </c>
      <c r="D10" s="12" t="s">
        <v>10</v>
      </c>
    </row>
    <row r="11" spans="1:18" x14ac:dyDescent="0.25">
      <c r="C11" s="12"/>
    </row>
    <row r="12" spans="1:18" ht="45" x14ac:dyDescent="0.25">
      <c r="B12" s="32">
        <v>28</v>
      </c>
      <c r="C12" s="24" t="s">
        <v>54</v>
      </c>
      <c r="D12" s="25" t="s">
        <v>55</v>
      </c>
    </row>
    <row r="13" spans="1:18" x14ac:dyDescent="0.25">
      <c r="C13" s="12"/>
    </row>
    <row r="14" spans="1:18" x14ac:dyDescent="0.25">
      <c r="A14" s="9">
        <f>B23+B28+B30+B32+B34+B35+B36</f>
        <v>132468</v>
      </c>
      <c r="B14" t="s">
        <v>11</v>
      </c>
      <c r="C14" t="s">
        <v>12</v>
      </c>
    </row>
    <row r="16" spans="1:18" x14ac:dyDescent="0.25">
      <c r="D16" s="10" t="s">
        <v>13</v>
      </c>
    </row>
    <row r="17" spans="1:18" x14ac:dyDescent="0.25">
      <c r="D17" s="13"/>
    </row>
    <row r="18" spans="1:18" x14ac:dyDescent="0.25">
      <c r="D18" s="14" t="s">
        <v>56</v>
      </c>
    </row>
    <row r="19" spans="1:18" x14ac:dyDescent="0.25">
      <c r="D19" s="15"/>
    </row>
    <row r="20" spans="1:18" x14ac:dyDescent="0.25">
      <c r="D20" s="16" t="s">
        <v>14</v>
      </c>
    </row>
    <row r="23" spans="1:18" x14ac:dyDescent="0.25">
      <c r="B23" s="9">
        <f>C72*0.4</f>
        <v>23192</v>
      </c>
      <c r="C23" t="s">
        <v>15</v>
      </c>
      <c r="D23" s="77" t="s">
        <v>39</v>
      </c>
      <c r="E23" s="77"/>
      <c r="F23" s="77"/>
      <c r="G23" s="77"/>
      <c r="H23" s="77"/>
      <c r="I23" s="77"/>
      <c r="J23" s="77"/>
      <c r="K23" s="77"/>
      <c r="L23" s="77"/>
      <c r="M23" s="77"/>
      <c r="N23" s="77"/>
      <c r="O23" s="77"/>
      <c r="P23" s="77"/>
      <c r="Q23" s="77"/>
      <c r="R23" s="77"/>
    </row>
    <row r="24" spans="1:18" x14ac:dyDescent="0.25">
      <c r="B24" s="9"/>
      <c r="D24" s="77" t="s">
        <v>60</v>
      </c>
      <c r="E24" s="77"/>
      <c r="F24" s="77"/>
      <c r="G24" s="77"/>
      <c r="H24" s="77"/>
      <c r="I24" s="77"/>
      <c r="J24" s="77"/>
      <c r="K24" s="77"/>
      <c r="L24" s="77"/>
      <c r="M24" s="77"/>
      <c r="N24" s="77"/>
      <c r="O24" s="77"/>
      <c r="P24" s="77"/>
      <c r="Q24" s="77"/>
      <c r="R24" s="77"/>
    </row>
    <row r="25" spans="1:18" x14ac:dyDescent="0.25">
      <c r="A25" s="23"/>
      <c r="B25" s="9"/>
      <c r="D25" s="77" t="s">
        <v>40</v>
      </c>
      <c r="E25" s="77"/>
      <c r="F25" s="77"/>
      <c r="G25" s="77"/>
      <c r="H25" s="77"/>
      <c r="I25" s="77"/>
      <c r="J25" s="77"/>
      <c r="K25" s="77"/>
      <c r="L25" s="77"/>
      <c r="M25" s="77"/>
      <c r="N25" s="77"/>
      <c r="O25" s="77"/>
      <c r="P25" s="77"/>
      <c r="Q25" s="77"/>
      <c r="R25" s="77"/>
    </row>
    <row r="26" spans="1:18" x14ac:dyDescent="0.25">
      <c r="A26" s="23" t="s">
        <v>15</v>
      </c>
      <c r="B26" s="9"/>
      <c r="D26" s="77" t="s">
        <v>61</v>
      </c>
      <c r="E26" s="77"/>
      <c r="F26" s="77"/>
      <c r="G26" s="77"/>
      <c r="H26" s="77"/>
      <c r="I26" s="77"/>
      <c r="J26" s="77"/>
      <c r="K26" s="77"/>
      <c r="L26" s="77"/>
      <c r="M26" s="77"/>
      <c r="N26" s="77"/>
      <c r="O26" s="77"/>
      <c r="P26" s="77"/>
      <c r="Q26" s="77"/>
      <c r="R26" s="77"/>
    </row>
    <row r="27" spans="1:18" x14ac:dyDescent="0.25">
      <c r="B27" s="7"/>
      <c r="D27" s="77" t="s">
        <v>62</v>
      </c>
      <c r="E27" s="77"/>
      <c r="F27" s="77"/>
      <c r="G27" s="77"/>
      <c r="H27" s="77"/>
      <c r="I27" s="77"/>
      <c r="J27" s="77"/>
      <c r="K27" s="77"/>
      <c r="L27" s="77"/>
      <c r="M27" s="77"/>
      <c r="N27" s="77"/>
      <c r="O27" s="77"/>
      <c r="P27" s="77"/>
      <c r="Q27" s="77"/>
      <c r="R27" s="77"/>
    </row>
    <row r="28" spans="1:18" x14ac:dyDescent="0.25">
      <c r="B28" s="9">
        <f>C75</f>
        <v>101776</v>
      </c>
      <c r="C28" t="s">
        <v>16</v>
      </c>
      <c r="D28" s="77" t="s">
        <v>41</v>
      </c>
      <c r="E28" s="77"/>
      <c r="F28" s="77"/>
      <c r="G28" s="77"/>
      <c r="H28" s="77"/>
      <c r="I28" s="77"/>
      <c r="J28" s="77"/>
      <c r="K28" s="77"/>
      <c r="L28" s="77"/>
      <c r="M28" s="77"/>
      <c r="N28" s="77"/>
      <c r="O28" s="77"/>
      <c r="P28" s="77"/>
      <c r="Q28" s="77"/>
      <c r="R28" s="77"/>
    </row>
    <row r="29" spans="1:18" x14ac:dyDescent="0.25">
      <c r="B29" s="7"/>
      <c r="D29" t="s">
        <v>42</v>
      </c>
    </row>
    <row r="30" spans="1:18" x14ac:dyDescent="0.25">
      <c r="B30" s="9">
        <f>C89*0.4</f>
        <v>7000</v>
      </c>
      <c r="C30" t="s">
        <v>17</v>
      </c>
      <c r="D30" t="s">
        <v>18</v>
      </c>
    </row>
    <row r="31" spans="1:18" x14ac:dyDescent="0.25">
      <c r="B31" s="7"/>
      <c r="D31" t="s">
        <v>19</v>
      </c>
    </row>
    <row r="32" spans="1:18" x14ac:dyDescent="0.25">
      <c r="B32" s="9"/>
      <c r="C32" t="s">
        <v>20</v>
      </c>
      <c r="D32" t="s">
        <v>21</v>
      </c>
    </row>
    <row r="33" spans="1:18" x14ac:dyDescent="0.25">
      <c r="B33" s="7"/>
      <c r="D33" t="s">
        <v>22</v>
      </c>
    </row>
    <row r="34" spans="1:18" x14ac:dyDescent="0.25">
      <c r="A34" s="23" t="s">
        <v>15</v>
      </c>
      <c r="B34" s="9">
        <v>500</v>
      </c>
      <c r="C34" t="s">
        <v>23</v>
      </c>
      <c r="D34" t="s">
        <v>24</v>
      </c>
    </row>
    <row r="35" spans="1:18" ht="30" x14ac:dyDescent="0.25">
      <c r="B35" s="9">
        <v>0</v>
      </c>
      <c r="C35" s="24" t="s">
        <v>43</v>
      </c>
      <c r="D35" t="s">
        <v>25</v>
      </c>
    </row>
    <row r="36" spans="1:18" x14ac:dyDescent="0.25">
      <c r="B36" s="9"/>
      <c r="C36" t="s">
        <v>26</v>
      </c>
      <c r="D36" t="s">
        <v>27</v>
      </c>
    </row>
    <row r="37" spans="1:18" x14ac:dyDescent="0.25">
      <c r="B37" s="9"/>
      <c r="C37" t="s">
        <v>44</v>
      </c>
      <c r="D37" s="77" t="s">
        <v>45</v>
      </c>
      <c r="E37" s="77"/>
      <c r="F37" s="77"/>
      <c r="G37" s="77"/>
      <c r="H37" s="77"/>
      <c r="I37" s="77"/>
      <c r="J37" s="77"/>
      <c r="K37" s="77"/>
      <c r="L37" s="77"/>
      <c r="M37" s="77"/>
      <c r="N37" s="77"/>
      <c r="O37" s="77"/>
      <c r="P37" s="77"/>
      <c r="Q37" s="77"/>
      <c r="R37" s="77"/>
    </row>
    <row r="38" spans="1:18" x14ac:dyDescent="0.25">
      <c r="B38" s="9"/>
      <c r="D38" s="77" t="s">
        <v>46</v>
      </c>
      <c r="E38" s="77"/>
      <c r="F38" s="77"/>
      <c r="G38" s="77"/>
      <c r="H38" s="77"/>
      <c r="I38" s="77"/>
      <c r="J38" s="77"/>
      <c r="K38" s="77"/>
      <c r="L38" s="77"/>
      <c r="M38" s="77"/>
      <c r="N38" s="77"/>
      <c r="O38" s="77"/>
      <c r="P38" s="77"/>
      <c r="Q38" s="77"/>
      <c r="R38" s="77"/>
    </row>
    <row r="39" spans="1:18" x14ac:dyDescent="0.25">
      <c r="B39" s="9"/>
      <c r="D39" s="77" t="s">
        <v>47</v>
      </c>
      <c r="E39" s="77"/>
      <c r="F39" s="77"/>
      <c r="G39" s="77"/>
      <c r="H39" s="77"/>
      <c r="I39" s="77"/>
      <c r="J39" s="77"/>
      <c r="K39" s="77"/>
      <c r="L39" s="77"/>
      <c r="M39" s="77"/>
      <c r="N39" s="77"/>
      <c r="O39" s="77"/>
      <c r="P39" s="77"/>
      <c r="Q39" s="77"/>
      <c r="R39" s="77"/>
    </row>
    <row r="40" spans="1:18" x14ac:dyDescent="0.25">
      <c r="B40" s="9"/>
      <c r="D40" s="77" t="s">
        <v>48</v>
      </c>
      <c r="E40" s="77"/>
      <c r="F40" s="77"/>
      <c r="G40" s="77"/>
      <c r="H40" s="77"/>
      <c r="I40" s="77"/>
      <c r="J40" s="77"/>
      <c r="K40" s="77"/>
      <c r="L40" s="77"/>
      <c r="M40" s="77"/>
      <c r="N40" s="77"/>
      <c r="O40" s="77"/>
      <c r="P40" s="77"/>
      <c r="Q40" s="77"/>
      <c r="R40" s="77"/>
    </row>
    <row r="41" spans="1:18" x14ac:dyDescent="0.25">
      <c r="B41" s="9"/>
      <c r="D41" s="77" t="s">
        <v>49</v>
      </c>
      <c r="E41" s="77"/>
      <c r="F41" s="77"/>
      <c r="G41" s="77"/>
      <c r="H41" s="77"/>
      <c r="I41" s="77"/>
      <c r="J41" s="77"/>
      <c r="K41" s="77"/>
      <c r="L41" s="77"/>
      <c r="M41" s="77"/>
      <c r="N41" s="77"/>
      <c r="O41" s="77"/>
      <c r="P41" s="77"/>
      <c r="Q41" s="77"/>
      <c r="R41" s="77"/>
    </row>
    <row r="42" spans="1:18" x14ac:dyDescent="0.25">
      <c r="B42" s="9"/>
      <c r="D42" s="77" t="s">
        <v>50</v>
      </c>
      <c r="E42" s="77"/>
      <c r="F42" s="77"/>
      <c r="G42" s="77"/>
      <c r="H42" s="77"/>
      <c r="I42" s="77"/>
      <c r="J42" s="77"/>
      <c r="K42" s="77"/>
      <c r="L42" s="77"/>
      <c r="M42" s="77"/>
      <c r="N42" s="77"/>
      <c r="O42" s="77"/>
      <c r="P42" s="77"/>
      <c r="Q42" s="77"/>
      <c r="R42" s="77"/>
    </row>
    <row r="43" spans="1:18" x14ac:dyDescent="0.25">
      <c r="B43" s="9"/>
      <c r="C43" t="s">
        <v>51</v>
      </c>
      <c r="D43" s="77" t="s">
        <v>52</v>
      </c>
      <c r="E43" s="77"/>
      <c r="F43" s="77"/>
      <c r="G43" s="77"/>
      <c r="H43" s="77"/>
      <c r="I43" s="77"/>
      <c r="J43" s="77"/>
      <c r="K43" s="77"/>
      <c r="L43" s="77"/>
      <c r="M43" s="77"/>
      <c r="N43" s="77"/>
      <c r="O43" s="77"/>
      <c r="P43" s="77"/>
      <c r="Q43" s="77"/>
      <c r="R43" s="77"/>
    </row>
    <row r="44" spans="1:18" x14ac:dyDescent="0.25">
      <c r="B44" s="9"/>
      <c r="D44" s="40" t="s">
        <v>53</v>
      </c>
      <c r="E44" s="40"/>
      <c r="F44" s="40"/>
      <c r="G44" s="40"/>
      <c r="H44" s="40"/>
      <c r="I44" s="40"/>
      <c r="J44" s="40"/>
      <c r="K44" s="40"/>
      <c r="L44" s="40"/>
      <c r="M44" s="40"/>
      <c r="N44" s="40"/>
      <c r="O44" s="40"/>
      <c r="P44" s="40"/>
      <c r="Q44" s="40"/>
      <c r="R44" s="40"/>
    </row>
    <row r="46" spans="1:18" x14ac:dyDescent="0.25">
      <c r="A46" s="17">
        <f>B52*B54/B56</f>
        <v>46.80812625245143</v>
      </c>
      <c r="B46" t="s">
        <v>9</v>
      </c>
      <c r="C46" s="78" t="s">
        <v>28</v>
      </c>
      <c r="D46" s="78"/>
      <c r="E46" s="78"/>
      <c r="F46" s="78"/>
      <c r="G46" s="78"/>
      <c r="H46" s="78"/>
      <c r="I46" s="78"/>
      <c r="J46" s="78"/>
      <c r="K46" s="78"/>
      <c r="L46" s="78"/>
      <c r="M46" s="78"/>
      <c r="N46" s="78"/>
      <c r="O46" s="78"/>
      <c r="P46" s="78"/>
      <c r="Q46" s="78"/>
    </row>
    <row r="48" spans="1:18" x14ac:dyDescent="0.25">
      <c r="E48" s="18" t="s">
        <v>29</v>
      </c>
    </row>
    <row r="50" spans="1:30" x14ac:dyDescent="0.25">
      <c r="E50" s="18" t="s">
        <v>30</v>
      </c>
    </row>
    <row r="52" spans="1:30" ht="31.9" customHeight="1" x14ac:dyDescent="0.25">
      <c r="B52" s="33">
        <f>C86</f>
        <v>201287</v>
      </c>
      <c r="C52" t="s">
        <v>31</v>
      </c>
      <c r="D52" s="78" t="s">
        <v>32</v>
      </c>
      <c r="E52" s="78"/>
      <c r="F52" s="78"/>
      <c r="G52" s="78"/>
      <c r="H52" s="78"/>
      <c r="I52" s="78"/>
      <c r="J52" s="78"/>
      <c r="K52" s="78"/>
      <c r="L52" s="78"/>
      <c r="M52" s="78"/>
      <c r="N52" s="78"/>
      <c r="O52" s="78"/>
      <c r="P52" s="78"/>
      <c r="Q52" s="78"/>
    </row>
    <row r="53" spans="1:30" x14ac:dyDescent="0.25">
      <c r="A53" s="2"/>
      <c r="B53" s="2"/>
      <c r="C53" s="2"/>
      <c r="D53" s="19"/>
      <c r="E53" s="19"/>
      <c r="F53" s="19"/>
      <c r="G53" s="19"/>
      <c r="H53" s="19"/>
      <c r="I53" s="19"/>
      <c r="J53" s="19"/>
      <c r="K53" s="19"/>
      <c r="L53" s="19"/>
      <c r="M53" s="19"/>
      <c r="N53" s="19"/>
      <c r="O53" s="19"/>
      <c r="P53" s="19"/>
      <c r="Q53" s="19"/>
      <c r="R53" s="2"/>
      <c r="S53" s="2"/>
      <c r="T53" s="2"/>
      <c r="U53" s="2"/>
      <c r="V53" s="2"/>
      <c r="W53" s="2"/>
      <c r="X53" s="2"/>
      <c r="Y53" s="2"/>
      <c r="Z53" s="2"/>
      <c r="AA53" s="2"/>
      <c r="AB53" s="2"/>
      <c r="AC53" s="2"/>
      <c r="AD53" s="2"/>
    </row>
    <row r="54" spans="1:30" ht="27.6" customHeight="1" x14ac:dyDescent="0.25">
      <c r="B54" s="17">
        <f>(C74+C77)/E75</f>
        <v>0.58477892306527302</v>
      </c>
      <c r="C54" t="s">
        <v>33</v>
      </c>
      <c r="D54" s="78" t="s">
        <v>34</v>
      </c>
      <c r="E54" s="78"/>
      <c r="F54" s="78"/>
      <c r="G54" s="78"/>
      <c r="H54" s="78"/>
      <c r="I54" s="78"/>
      <c r="J54" s="78"/>
      <c r="K54" s="78"/>
      <c r="L54" s="78"/>
      <c r="M54" s="78"/>
      <c r="N54" s="78"/>
      <c r="O54" s="78"/>
      <c r="P54" s="78"/>
      <c r="Q54" s="78"/>
    </row>
    <row r="56" spans="1:30" x14ac:dyDescent="0.25">
      <c r="B56" s="9">
        <f>B6</f>
        <v>2514.6999999999998</v>
      </c>
      <c r="C56" t="s">
        <v>35</v>
      </c>
      <c r="D56" s="18" t="s">
        <v>36</v>
      </c>
    </row>
    <row r="59" spans="1:30" x14ac:dyDescent="0.25">
      <c r="B59" s="34" t="s">
        <v>63</v>
      </c>
      <c r="C59" s="20"/>
      <c r="D59" s="20"/>
      <c r="E59" s="20"/>
      <c r="F59" s="20"/>
    </row>
    <row r="60" spans="1:30" x14ac:dyDescent="0.25">
      <c r="B60">
        <v>2221</v>
      </c>
      <c r="C60" s="74">
        <v>14000</v>
      </c>
      <c r="D60" s="56" t="s">
        <v>85</v>
      </c>
      <c r="E60" s="20"/>
      <c r="F60" s="20"/>
    </row>
    <row r="61" spans="1:30" x14ac:dyDescent="0.25">
      <c r="B61">
        <v>2222</v>
      </c>
      <c r="C61" s="74">
        <v>3000</v>
      </c>
      <c r="D61" s="58" t="s">
        <v>37</v>
      </c>
    </row>
    <row r="62" spans="1:30" x14ac:dyDescent="0.25">
      <c r="B62">
        <v>2223</v>
      </c>
      <c r="C62" s="74">
        <v>15000</v>
      </c>
      <c r="D62" s="59" t="s">
        <v>87</v>
      </c>
    </row>
    <row r="63" spans="1:30" x14ac:dyDescent="0.25">
      <c r="B63">
        <v>2224</v>
      </c>
      <c r="C63" s="74">
        <v>1200</v>
      </c>
      <c r="D63" s="60" t="s">
        <v>84</v>
      </c>
    </row>
    <row r="64" spans="1:30" x14ac:dyDescent="0.25">
      <c r="B64">
        <v>2239</v>
      </c>
      <c r="C64" s="55">
        <v>5000</v>
      </c>
      <c r="D64" s="60" t="s">
        <v>64</v>
      </c>
    </row>
    <row r="65" spans="1:8" x14ac:dyDescent="0.25">
      <c r="A65" s="2"/>
      <c r="B65" s="2">
        <v>2241</v>
      </c>
      <c r="C65" s="55">
        <v>1200</v>
      </c>
      <c r="D65" s="61" t="s">
        <v>65</v>
      </c>
      <c r="E65" s="2"/>
      <c r="F65" s="2"/>
    </row>
    <row r="66" spans="1:8" x14ac:dyDescent="0.25">
      <c r="B66">
        <v>2243</v>
      </c>
      <c r="C66" s="55">
        <v>4300</v>
      </c>
      <c r="D66" s="60" t="s">
        <v>66</v>
      </c>
      <c r="E66" s="39"/>
    </row>
    <row r="67" spans="1:8" x14ac:dyDescent="0.25">
      <c r="B67">
        <v>2244</v>
      </c>
      <c r="C67" s="55">
        <v>2800</v>
      </c>
      <c r="D67" s="60" t="s">
        <v>67</v>
      </c>
    </row>
    <row r="68" spans="1:8" x14ac:dyDescent="0.25">
      <c r="B68">
        <v>2249</v>
      </c>
      <c r="C68" s="55">
        <v>680</v>
      </c>
      <c r="D68" s="60" t="s">
        <v>68</v>
      </c>
    </row>
    <row r="69" spans="1:8" x14ac:dyDescent="0.25">
      <c r="B69">
        <v>2264</v>
      </c>
      <c r="C69" s="55">
        <v>1200</v>
      </c>
      <c r="D69" s="60" t="s">
        <v>88</v>
      </c>
    </row>
    <row r="70" spans="1:8" x14ac:dyDescent="0.25">
      <c r="B70">
        <v>2341</v>
      </c>
      <c r="C70" s="55">
        <v>800</v>
      </c>
      <c r="D70" s="60" t="s">
        <v>69</v>
      </c>
    </row>
    <row r="71" spans="1:8" x14ac:dyDescent="0.25">
      <c r="B71">
        <v>2350</v>
      </c>
      <c r="C71" s="55">
        <v>8800</v>
      </c>
      <c r="D71" s="60" t="s">
        <v>86</v>
      </c>
    </row>
    <row r="72" spans="1:8" x14ac:dyDescent="0.25">
      <c r="A72" s="35" t="s">
        <v>70</v>
      </c>
      <c r="B72" s="35"/>
      <c r="C72" s="36">
        <f>SUM(C60:C71)</f>
        <v>57980</v>
      </c>
      <c r="D72" s="76"/>
      <c r="E72" s="76"/>
      <c r="F72" s="76"/>
      <c r="G72" s="76"/>
    </row>
    <row r="73" spans="1:8" x14ac:dyDescent="0.25">
      <c r="C73" s="21"/>
      <c r="D73" s="76"/>
      <c r="E73" s="76"/>
      <c r="F73" s="76"/>
      <c r="G73" s="76"/>
    </row>
    <row r="74" spans="1:8" x14ac:dyDescent="0.25">
      <c r="C74" s="37">
        <v>101776</v>
      </c>
      <c r="D74" s="58" t="s">
        <v>89</v>
      </c>
      <c r="E74" s="39"/>
      <c r="F74" s="39"/>
      <c r="G74" s="39"/>
    </row>
    <row r="75" spans="1:8" x14ac:dyDescent="0.25">
      <c r="A75" s="35" t="s">
        <v>78</v>
      </c>
      <c r="B75" s="35"/>
      <c r="C75" s="36">
        <f>C74</f>
        <v>101776</v>
      </c>
      <c r="D75" s="60"/>
      <c r="E75" s="62">
        <v>453612.45</v>
      </c>
      <c r="F75" s="39"/>
      <c r="G75" s="39"/>
    </row>
    <row r="76" spans="1:8" x14ac:dyDescent="0.25">
      <c r="C76" s="21"/>
      <c r="D76" s="60"/>
      <c r="E76" s="39"/>
      <c r="F76" s="39"/>
      <c r="G76" s="39"/>
    </row>
    <row r="77" spans="1:8" x14ac:dyDescent="0.25">
      <c r="B77">
        <v>1000</v>
      </c>
      <c r="C77" s="54">
        <v>163487</v>
      </c>
      <c r="D77" s="58" t="s">
        <v>93</v>
      </c>
      <c r="H77" s="57"/>
    </row>
    <row r="78" spans="1:8" x14ac:dyDescent="0.25">
      <c r="B78">
        <v>2210</v>
      </c>
      <c r="C78" s="54">
        <v>3000</v>
      </c>
      <c r="D78" s="56" t="s">
        <v>71</v>
      </c>
    </row>
    <row r="79" spans="1:8" x14ac:dyDescent="0.25">
      <c r="B79">
        <v>2233</v>
      </c>
      <c r="C79" s="54">
        <v>2000</v>
      </c>
      <c r="D79" s="56" t="s">
        <v>90</v>
      </c>
    </row>
    <row r="80" spans="1:8" x14ac:dyDescent="0.25">
      <c r="B80">
        <v>2234</v>
      </c>
      <c r="C80" s="54">
        <v>1000</v>
      </c>
      <c r="D80" s="60" t="s">
        <v>72</v>
      </c>
    </row>
    <row r="81" spans="1:4" x14ac:dyDescent="0.25">
      <c r="B81">
        <v>2311</v>
      </c>
      <c r="C81" s="54">
        <v>9200</v>
      </c>
      <c r="D81" s="60" t="s">
        <v>73</v>
      </c>
    </row>
    <row r="82" spans="1:4" x14ac:dyDescent="0.25">
      <c r="B82">
        <v>2312</v>
      </c>
      <c r="C82" s="54">
        <v>9600</v>
      </c>
      <c r="D82" s="60" t="s">
        <v>74</v>
      </c>
    </row>
    <row r="83" spans="1:4" x14ac:dyDescent="0.25">
      <c r="B83">
        <v>2322</v>
      </c>
      <c r="C83" s="54">
        <v>1200</v>
      </c>
      <c r="D83" s="60" t="s">
        <v>75</v>
      </c>
    </row>
    <row r="84" spans="1:4" x14ac:dyDescent="0.25">
      <c r="B84">
        <v>2390</v>
      </c>
      <c r="C84" s="54">
        <v>400</v>
      </c>
      <c r="D84" s="56" t="s">
        <v>91</v>
      </c>
    </row>
    <row r="85" spans="1:4" x14ac:dyDescent="0.25">
      <c r="B85">
        <v>5239</v>
      </c>
      <c r="C85" s="54">
        <v>11400</v>
      </c>
      <c r="D85" s="56" t="s">
        <v>92</v>
      </c>
    </row>
    <row r="86" spans="1:4" x14ac:dyDescent="0.25">
      <c r="A86" s="35" t="s">
        <v>76</v>
      </c>
      <c r="B86" s="35"/>
      <c r="C86" s="36">
        <f>SUM(C77:C85)</f>
        <v>201287</v>
      </c>
    </row>
    <row r="88" spans="1:4" x14ac:dyDescent="0.25">
      <c r="C88" s="24" t="s">
        <v>77</v>
      </c>
    </row>
    <row r="89" spans="1:4" x14ac:dyDescent="0.25">
      <c r="C89" s="38">
        <v>17500</v>
      </c>
    </row>
  </sheetData>
  <mergeCells count="20">
    <mergeCell ref="D40:R40"/>
    <mergeCell ref="H3:H4"/>
    <mergeCell ref="D4:G4"/>
    <mergeCell ref="D23:R23"/>
    <mergeCell ref="D24:R24"/>
    <mergeCell ref="D25:R25"/>
    <mergeCell ref="D26:R26"/>
    <mergeCell ref="D27:R27"/>
    <mergeCell ref="D28:R28"/>
    <mergeCell ref="D37:R37"/>
    <mergeCell ref="D38:R38"/>
    <mergeCell ref="D39:R39"/>
    <mergeCell ref="D72:G72"/>
    <mergeCell ref="D73:G73"/>
    <mergeCell ref="D41:R41"/>
    <mergeCell ref="D42:R42"/>
    <mergeCell ref="D43:R43"/>
    <mergeCell ref="C46:Q46"/>
    <mergeCell ref="D52:Q52"/>
    <mergeCell ref="D54:Q54"/>
  </mergeCells>
  <pageMargins left="0.70866141732283472" right="0.70866141732283472" top="0.74803149606299213" bottom="0.74803149606299213" header="0.31496062992125984" footer="0.31496062992125984"/>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7:F14"/>
  <sheetViews>
    <sheetView zoomScale="130" zoomScaleNormal="130" workbookViewId="0">
      <selection activeCell="B16" sqref="B16"/>
    </sheetView>
  </sheetViews>
  <sheetFormatPr defaultColWidth="9.140625" defaultRowHeight="15.75" x14ac:dyDescent="0.25"/>
  <cols>
    <col min="1" max="1" width="5" style="41" customWidth="1"/>
    <col min="2" max="2" width="13.7109375" style="44" customWidth="1"/>
    <col min="3" max="3" width="52.42578125" style="41" customWidth="1"/>
    <col min="4" max="6" width="15.7109375" style="41" customWidth="1"/>
    <col min="7" max="7" width="9.140625" style="41"/>
    <col min="8" max="8" width="10" style="41" bestFit="1" customWidth="1"/>
    <col min="9" max="16384" width="9.140625" style="41"/>
  </cols>
  <sheetData>
    <row r="7" spans="2:6" ht="45.75" customHeight="1" x14ac:dyDescent="0.35">
      <c r="B7" s="81" t="s">
        <v>101</v>
      </c>
      <c r="C7" s="81"/>
      <c r="D7" s="81"/>
    </row>
    <row r="9" spans="2:6" ht="47.25" x14ac:dyDescent="0.25">
      <c r="B9" s="42" t="s">
        <v>79</v>
      </c>
      <c r="C9" s="42" t="s">
        <v>80</v>
      </c>
      <c r="D9" s="52" t="s">
        <v>83</v>
      </c>
      <c r="E9" s="48" t="s">
        <v>82</v>
      </c>
      <c r="F9" s="48" t="s">
        <v>96</v>
      </c>
    </row>
    <row r="10" spans="2:6" ht="16.899999999999999" customHeight="1" x14ac:dyDescent="0.25">
      <c r="B10" s="70">
        <v>53</v>
      </c>
      <c r="C10" s="43" t="s">
        <v>81</v>
      </c>
      <c r="D10" s="50">
        <v>67.08</v>
      </c>
      <c r="E10" s="63" t="s">
        <v>98</v>
      </c>
      <c r="F10" s="64">
        <f>D10/D14</f>
        <v>2.6675150117310219E-2</v>
      </c>
    </row>
    <row r="11" spans="2:6" ht="3" customHeight="1" x14ac:dyDescent="0.25">
      <c r="B11" s="49"/>
      <c r="C11" s="43"/>
      <c r="D11" s="50"/>
      <c r="E11" s="63"/>
      <c r="F11" s="47"/>
    </row>
    <row r="12" spans="2:6" ht="16.899999999999999" customHeight="1" x14ac:dyDescent="0.25">
      <c r="B12" s="73">
        <v>43</v>
      </c>
      <c r="C12" s="75" t="s">
        <v>102</v>
      </c>
      <c r="D12" s="51">
        <v>80.25</v>
      </c>
      <c r="E12" s="63" t="s">
        <v>98</v>
      </c>
      <c r="F12" s="64">
        <f>D12/D14</f>
        <v>3.1912355350538837E-2</v>
      </c>
    </row>
    <row r="13" spans="2:6" ht="3" customHeight="1" x14ac:dyDescent="0.25">
      <c r="B13" s="65"/>
      <c r="C13" s="66"/>
      <c r="D13" s="67"/>
      <c r="E13" s="68"/>
      <c r="F13" s="69"/>
    </row>
    <row r="14" spans="2:6" x14ac:dyDescent="0.25">
      <c r="C14" s="46" t="s">
        <v>95</v>
      </c>
      <c r="D14" s="45">
        <v>2514.6999999999998</v>
      </c>
      <c r="E14" s="41" t="s">
        <v>97</v>
      </c>
    </row>
  </sheetData>
  <mergeCells count="1">
    <mergeCell ref="B7:D7"/>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53</vt:lpstr>
      <vt:lpstr>43</vt:lpstr>
      <vt:lpstr>Telpas platiba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Sarmite Bake</dc:creator>
  <cp:lastModifiedBy>Jevgēnija Sviridenkova</cp:lastModifiedBy>
  <cp:lastPrinted>2022-03-24T15:50:05Z</cp:lastPrinted>
  <dcterms:created xsi:type="dcterms:W3CDTF">2013-09-23T09:46:58Z</dcterms:created>
  <dcterms:modified xsi:type="dcterms:W3CDTF">2022-03-24T15:50:07Z</dcterms:modified>
</cp:coreProperties>
</file>