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Jevgenija\Desktop\E-parakstiem\"/>
    </mc:Choice>
  </mc:AlternateContent>
  <xr:revisionPtr revIDLastSave="0" documentId="8_{E0058C2B-AA79-4A20-8C1E-4BB21D559AF2}" xr6:coauthVersionLast="47" xr6:coauthVersionMax="47" xr10:uidLastSave="{00000000-0000-0000-0000-000000000000}"/>
  <bookViews>
    <workbookView xWindow="-108" yWindow="-108" windowWidth="23256" windowHeight="12576" tabRatio="669" xr2:uid="{00000000-000D-0000-FFFF-FFFF00000000}"/>
  </bookViews>
  <sheets>
    <sheet name="Kopsavilkums" sheetId="13" r:id="rId1"/>
    <sheet name="A_celi" sheetId="3" r:id="rId2"/>
    <sheet name="B_celi" sheetId="5" r:id="rId3"/>
    <sheet name="Adazi" sheetId="4" r:id="rId4"/>
    <sheet name="Alderi" sheetId="6" r:id="rId5"/>
    <sheet name="Atari" sheetId="15" r:id="rId6"/>
    <sheet name="Baltezers" sheetId="7" r:id="rId7"/>
    <sheet name="Birznieki" sheetId="8" r:id="rId8"/>
    <sheet name="Divezeri" sheetId="9" r:id="rId9"/>
    <sheet name="Eimuri" sheetId="16" r:id="rId10"/>
    <sheet name="Garkalne" sheetId="10" r:id="rId11"/>
    <sheet name="Iļķene" sheetId="17" r:id="rId12"/>
    <sheet name="Kadaga" sheetId="11" r:id="rId13"/>
    <sheet name="Stapriņi" sheetId="12" r:id="rId14"/>
  </sheets>
  <definedNames>
    <definedName name="_xlnm._FilterDatabase" localSheetId="1" hidden="1">A_celi!$A$10:$Q$21</definedName>
    <definedName name="_xlnm._FilterDatabase" localSheetId="3" hidden="1">Adazi!$G$10:$G$142</definedName>
    <definedName name="_xlnm._FilterDatabase" localSheetId="4" hidden="1">Alderi!$A$10:$Q$22</definedName>
    <definedName name="_xlnm._FilterDatabase" localSheetId="2" hidden="1">B_celi!$G$10:$G$72</definedName>
    <definedName name="_xlnm._FilterDatabase" localSheetId="6" hidden="1">Baltezers!$A$10:$Q$33</definedName>
    <definedName name="_xlnm._FilterDatabase" localSheetId="7" hidden="1">Birznieki!$A$10:$Q$11</definedName>
    <definedName name="_xlnm._FilterDatabase" localSheetId="8" hidden="1">Divezeri!$A$10:$Q$16</definedName>
    <definedName name="_xlnm._FilterDatabase" localSheetId="10" hidden="1">Garkalne!$A$10:$Q$20</definedName>
    <definedName name="_xlnm._FilterDatabase" localSheetId="12" hidden="1">Kadaga!$A$10:$Q$49</definedName>
    <definedName name="_xlnm._FilterDatabase" localSheetId="13" hidden="1">Stapriņi!$A$10:$Q$27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1" l="1"/>
  <c r="F35" i="11" s="1"/>
  <c r="O81" i="4"/>
  <c r="O80" i="4"/>
  <c r="D81" i="4"/>
  <c r="E81" i="4" s="1"/>
  <c r="C81" i="4"/>
  <c r="E80" i="4"/>
  <c r="F80" i="4" s="1"/>
  <c r="F81" i="4" l="1"/>
  <c r="E12" i="4"/>
  <c r="E11" i="4"/>
  <c r="E52" i="11"/>
  <c r="E53" i="11"/>
  <c r="F52" i="11"/>
  <c r="F53" i="11"/>
  <c r="O51" i="11"/>
  <c r="L51" i="11"/>
  <c r="K51" i="11"/>
  <c r="E32" i="12"/>
  <c r="F33" i="11"/>
  <c r="F31" i="11"/>
  <c r="E32" i="11"/>
  <c r="F32" i="11" s="1"/>
  <c r="E30" i="11"/>
  <c r="F30" i="11" s="1"/>
  <c r="F29" i="11"/>
  <c r="E28" i="11"/>
  <c r="F28" i="11" s="1"/>
  <c r="F27" i="11"/>
  <c r="F26" i="11"/>
  <c r="F25" i="11"/>
  <c r="F24" i="11"/>
  <c r="F23" i="11"/>
  <c r="F22" i="11"/>
  <c r="F21" i="11"/>
  <c r="F20" i="6"/>
  <c r="F28" i="6" s="1"/>
  <c r="F19" i="6"/>
  <c r="F117" i="4"/>
  <c r="F116" i="4"/>
  <c r="F118" i="4"/>
  <c r="E17" i="17"/>
  <c r="F30" i="12"/>
  <c r="E30" i="12"/>
  <c r="E29" i="12"/>
  <c r="E25" i="10"/>
  <c r="E22" i="10"/>
  <c r="F26" i="10"/>
  <c r="E26" i="10"/>
  <c r="E20" i="16"/>
  <c r="E18" i="16"/>
  <c r="E22" i="9"/>
  <c r="E21" i="9"/>
  <c r="F15" i="8"/>
  <c r="F16" i="8"/>
  <c r="F18" i="8"/>
  <c r="E37" i="7"/>
  <c r="E18" i="15"/>
  <c r="F75" i="5"/>
  <c r="F23" i="3"/>
  <c r="E25" i="6"/>
  <c r="E24" i="6"/>
  <c r="E28" i="6"/>
  <c r="E27" i="6"/>
  <c r="E132" i="4"/>
  <c r="F78" i="5"/>
  <c r="F15" i="9"/>
  <c r="F14" i="9"/>
  <c r="F21" i="9" s="1"/>
  <c r="F23" i="12"/>
  <c r="F29" i="12" s="1"/>
  <c r="D26" i="12"/>
  <c r="F11" i="17"/>
  <c r="F17" i="17" s="1"/>
  <c r="E12" i="17"/>
  <c r="E15" i="17" s="1"/>
  <c r="O14" i="17"/>
  <c r="L14" i="17"/>
  <c r="K14" i="17"/>
  <c r="F19" i="10"/>
  <c r="F25" i="10" s="1"/>
  <c r="F16" i="10"/>
  <c r="E17" i="16"/>
  <c r="F15" i="16"/>
  <c r="F14" i="16"/>
  <c r="F13" i="16"/>
  <c r="F20" i="16" s="1"/>
  <c r="C15" i="16"/>
  <c r="D15" i="16" s="1"/>
  <c r="F12" i="16"/>
  <c r="F11" i="16"/>
  <c r="F18" i="16" s="1"/>
  <c r="O17" i="16"/>
  <c r="L17" i="16"/>
  <c r="K17" i="16"/>
  <c r="D14" i="12"/>
  <c r="C15" i="12" s="1"/>
  <c r="D15" i="12" s="1"/>
  <c r="F16" i="9"/>
  <c r="F22" i="9" s="1"/>
  <c r="F27" i="7"/>
  <c r="F30" i="7"/>
  <c r="F33" i="7"/>
  <c r="F31" i="7"/>
  <c r="D32" i="7"/>
  <c r="E32" i="7" s="1"/>
  <c r="F32" i="7" s="1"/>
  <c r="F15" i="6"/>
  <c r="F25" i="6" s="1"/>
  <c r="F20" i="7"/>
  <c r="F13" i="4"/>
  <c r="E19" i="15"/>
  <c r="E15" i="15"/>
  <c r="F13" i="15"/>
  <c r="F12" i="15"/>
  <c r="F19" i="15" s="1"/>
  <c r="F11" i="15"/>
  <c r="O15" i="15"/>
  <c r="L15" i="15"/>
  <c r="K15" i="15"/>
  <c r="F12" i="6"/>
  <c r="F11" i="6"/>
  <c r="F22" i="6"/>
  <c r="F14" i="6"/>
  <c r="D115" i="4"/>
  <c r="E115" i="4" s="1"/>
  <c r="E131" i="4" s="1"/>
  <c r="C114" i="4"/>
  <c r="E114" i="4" s="1"/>
  <c r="F113" i="4"/>
  <c r="F68" i="4"/>
  <c r="F105" i="4"/>
  <c r="F66" i="4"/>
  <c r="F67" i="4"/>
  <c r="F24" i="3"/>
  <c r="F38" i="7" l="1"/>
  <c r="F55" i="11"/>
  <c r="F36" i="7"/>
  <c r="F18" i="15"/>
  <c r="F22" i="10"/>
  <c r="F12" i="17"/>
  <c r="F15" i="17" s="1"/>
  <c r="F15" i="15"/>
  <c r="F27" i="6"/>
  <c r="F32" i="12"/>
  <c r="F54" i="11"/>
  <c r="F51" i="11"/>
  <c r="F24" i="6"/>
  <c r="E14" i="17"/>
  <c r="F17" i="16"/>
  <c r="F114" i="4"/>
  <c r="F132" i="4" s="1"/>
  <c r="F14" i="17" l="1"/>
  <c r="F115" i="4"/>
  <c r="F131" i="4" s="1"/>
  <c r="J14" i="13" s="1"/>
  <c r="D14" i="13"/>
  <c r="F34" i="5" l="1"/>
  <c r="F77" i="5" s="1"/>
  <c r="F33" i="5"/>
  <c r="F76" i="5" s="1"/>
  <c r="D100" i="4"/>
  <c r="E100" i="4" s="1"/>
  <c r="E13" i="8"/>
  <c r="E18" i="8" s="1"/>
  <c r="E12" i="8"/>
  <c r="F109" i="4"/>
  <c r="F130" i="4" s="1"/>
  <c r="D110" i="4"/>
  <c r="E110" i="4" s="1"/>
  <c r="E109" i="4"/>
  <c r="Q54" i="4"/>
  <c r="F54" i="4"/>
  <c r="F128" i="4" s="1"/>
  <c r="E54" i="4"/>
  <c r="E40" i="4"/>
  <c r="E129" i="4" l="1"/>
  <c r="E15" i="8"/>
  <c r="E16" i="8"/>
  <c r="F129" i="4"/>
  <c r="H14" i="13" s="1"/>
  <c r="F74" i="5"/>
  <c r="C14" i="13" s="1"/>
  <c r="C41" i="4"/>
  <c r="E41" i="4" s="1"/>
  <c r="E128" i="4" s="1"/>
  <c r="E130" i="4" l="1"/>
  <c r="O29" i="12"/>
  <c r="L29" i="12"/>
  <c r="K29" i="12"/>
  <c r="E48" i="11"/>
  <c r="E55" i="11" s="1"/>
  <c r="E43" i="11"/>
  <c r="E16" i="11"/>
  <c r="E51" i="11" s="1"/>
  <c r="O22" i="10"/>
  <c r="L22" i="10"/>
  <c r="K22" i="10"/>
  <c r="O18" i="9"/>
  <c r="L18" i="9"/>
  <c r="K18" i="9"/>
  <c r="F18" i="9"/>
  <c r="E18" i="9"/>
  <c r="O15" i="8"/>
  <c r="L15" i="8"/>
  <c r="K15" i="8"/>
  <c r="E26" i="7"/>
  <c r="E38" i="7" s="1"/>
  <c r="E16" i="7"/>
  <c r="E36" i="7" s="1"/>
  <c r="G14" i="13" s="1"/>
  <c r="L35" i="7"/>
  <c r="K35" i="7"/>
  <c r="O35" i="7"/>
  <c r="L24" i="6"/>
  <c r="K24" i="6"/>
  <c r="O24" i="6"/>
  <c r="O43" i="4"/>
  <c r="O33" i="4"/>
  <c r="O32" i="4"/>
  <c r="O128" i="4" l="1"/>
  <c r="E54" i="11"/>
  <c r="I14" i="13" s="1"/>
  <c r="K74" i="5"/>
  <c r="L74" i="5"/>
  <c r="O74" i="5"/>
  <c r="O19" i="3"/>
  <c r="O23" i="3" s="1"/>
  <c r="M14" i="13" s="1"/>
  <c r="L128" i="4" l="1"/>
  <c r="K128" i="4"/>
  <c r="L23" i="3"/>
  <c r="K23" i="3"/>
  <c r="F35" i="7"/>
  <c r="F14" i="13" s="1"/>
  <c r="E35" i="7"/>
  <c r="E14" i="13" s="1"/>
</calcChain>
</file>

<file path=xl/sharedStrings.xml><?xml version="1.0" encoding="utf-8"?>
<sst xmlns="http://schemas.openxmlformats.org/spreadsheetml/2006/main" count="1400" uniqueCount="495">
  <si>
    <t>no</t>
  </si>
  <si>
    <t>līdz</t>
  </si>
  <si>
    <t>Ministru kabineta</t>
  </si>
  <si>
    <t>km</t>
  </si>
  <si>
    <t>Datums</t>
  </si>
  <si>
    <t xml:space="preserve">                                        </t>
  </si>
  <si>
    <t>Reģistrēja</t>
  </si>
  <si>
    <t>Adrese</t>
  </si>
  <si>
    <t>2017.gada 27.jūnija</t>
  </si>
  <si>
    <t>Kadastra objekta identifikators</t>
  </si>
  <si>
    <t>Iesniegums pašvaldības ceļu reģistrācijai</t>
  </si>
  <si>
    <t xml:space="preserve">1. pielikums </t>
  </si>
  <si>
    <t>noteikumiem Nr.361</t>
  </si>
  <si>
    <t>Nr.
p.k.</t>
  </si>
  <si>
    <t>Ceļa numurs
un nosaukums</t>
  </si>
  <si>
    <t>Ceļu raksturojošie parametri</t>
  </si>
  <si>
    <t>ceļš</t>
  </si>
  <si>
    <t>tilts vai satiksmes pārvads</t>
  </si>
  <si>
    <r>
      <t>gājēju un velosipēdu ceļa 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</si>
  <si>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adrese (km)</t>
  </si>
  <si>
    <t>garums
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</si>
  <si>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</si>
  <si>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</si>
  <si>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</si>
  <si>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</si>
  <si>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</si>
  <si>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</si>
  <si>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īpašuma kadastra numurs</t>
  </si>
  <si>
    <t>zemes vienības/ lineārās inženier-būves kadastra apzīmējums</t>
  </si>
  <si>
    <t>ģeodēziskās
koordinātas</t>
  </si>
  <si>
    <t>grants</t>
  </si>
  <si>
    <t>melnais</t>
  </si>
  <si>
    <t>Kopā tilti</t>
  </si>
  <si>
    <t>Kopā</t>
  </si>
  <si>
    <t>t.sk. ar melno segumu</t>
  </si>
  <si>
    <t>t.sk. ar bruģa segumu</t>
  </si>
  <si>
    <t>t.sk. ar grants (šķembu) segumu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</si>
  <si>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</si>
  <si>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(amats, vārds, uzvārds )</t>
  </si>
  <si>
    <t>(paraksts)</t>
  </si>
  <si>
    <t>Apstiprināja</t>
  </si>
  <si>
    <t>VAS "Latvijas Valsts ceļi" Rīgas nodaļas vadītāja Antra Roze</t>
  </si>
  <si>
    <t>Iesniegums pašvaldības ielu reģistrācijai</t>
  </si>
  <si>
    <t xml:space="preserve">2. pielikums </t>
  </si>
  <si>
    <t>Ielas  nosaukums</t>
  </si>
  <si>
    <t>iela</t>
  </si>
  <si>
    <t>t.sk. ar citu segumu (bez seguma)</t>
  </si>
  <si>
    <t>Ādažu novada pašvaldības A grupas ceļu saraksts</t>
  </si>
  <si>
    <t>C06.01</t>
  </si>
  <si>
    <t>C11.01</t>
  </si>
  <si>
    <t>C11.03</t>
  </si>
  <si>
    <t>C11.04</t>
  </si>
  <si>
    <t xml:space="preserve">Ataru ceļš </t>
  </si>
  <si>
    <t xml:space="preserve">Iļķenes ceļš </t>
  </si>
  <si>
    <t xml:space="preserve">Kadagas ceļš </t>
  </si>
  <si>
    <t>Mežaparka ceļš</t>
  </si>
  <si>
    <r>
      <t>Kopā Ādažu novada A</t>
    </r>
    <r>
      <rPr>
        <b/>
        <sz val="8"/>
        <color rgb="FFFF0000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grupas ceļi</t>
    </r>
  </si>
  <si>
    <t>Ādažu novada domes priekšsēdētājs Māris Sprindžuks</t>
  </si>
  <si>
    <t>Gaujas tilts</t>
  </si>
  <si>
    <t>dzelzsbetons</t>
  </si>
  <si>
    <t>23º20'28"
57º04'84"</t>
  </si>
  <si>
    <t>Ādažu novada pašvaldības B grupas ceļu saraksts</t>
  </si>
  <si>
    <t>C01.01</t>
  </si>
  <si>
    <t xml:space="preserve">Baldoņu ceļš </t>
  </si>
  <si>
    <t>bez seguma</t>
  </si>
  <si>
    <t>C01.02</t>
  </si>
  <si>
    <t>C01.03</t>
  </si>
  <si>
    <t>Jaunceriņu ceļš</t>
  </si>
  <si>
    <t>C01.04</t>
  </si>
  <si>
    <t>Jauntiltiņu ceļš</t>
  </si>
  <si>
    <t>C01.06</t>
  </si>
  <si>
    <t>Katlapu ceļš</t>
  </si>
  <si>
    <t>C01.08</t>
  </si>
  <si>
    <t>Liegu ceļš</t>
  </si>
  <si>
    <t>C01.09</t>
  </si>
  <si>
    <t>Pievedceļš Pirmai ielai</t>
  </si>
  <si>
    <t>C01.10</t>
  </si>
  <si>
    <t>Smilgas 1.līnija</t>
  </si>
  <si>
    <t>C01.11</t>
  </si>
  <si>
    <t>Smilgas 2.līnija</t>
  </si>
  <si>
    <t>C01.12</t>
  </si>
  <si>
    <t>Smilgas 3.līnija</t>
  </si>
  <si>
    <t>C01.13</t>
  </si>
  <si>
    <t>Smilgas 4.līnija</t>
  </si>
  <si>
    <t>C01.14</t>
  </si>
  <si>
    <t>C01.15</t>
  </si>
  <si>
    <t>C01.16</t>
  </si>
  <si>
    <t>C01.17</t>
  </si>
  <si>
    <t>C01.18</t>
  </si>
  <si>
    <t>C01.19</t>
  </si>
  <si>
    <t>C01.20</t>
  </si>
  <si>
    <t xml:space="preserve">Taču ceļš </t>
  </si>
  <si>
    <t>C01.22</t>
  </si>
  <si>
    <t>Veckūlu ceļš</t>
  </si>
  <si>
    <t>C01.23</t>
  </si>
  <si>
    <t>Vectiltiņu ceļš</t>
  </si>
  <si>
    <t>C04.01</t>
  </si>
  <si>
    <t xml:space="preserve">Āņu ceļš </t>
  </si>
  <si>
    <t>C04.02</t>
  </si>
  <si>
    <t xml:space="preserve">Stempju ceļš </t>
  </si>
  <si>
    <t>C05.07</t>
  </si>
  <si>
    <t xml:space="preserve">Niedru ceļš </t>
  </si>
  <si>
    <t>C05.08</t>
  </si>
  <si>
    <t>Ronīšu ceļš</t>
  </si>
  <si>
    <t>C06.02</t>
  </si>
  <si>
    <t xml:space="preserve">Brīdagu ceļš </t>
  </si>
  <si>
    <t>C06.03</t>
  </si>
  <si>
    <t xml:space="preserve">Strautnieku ceļš </t>
  </si>
  <si>
    <t>C07.01</t>
  </si>
  <si>
    <t xml:space="preserve">Puskas ceļš </t>
  </si>
  <si>
    <t>C07.03</t>
  </si>
  <si>
    <t xml:space="preserve">Vecvārnu ceļš </t>
  </si>
  <si>
    <t>C08.03</t>
  </si>
  <si>
    <t xml:space="preserve">Garciema ceļš </t>
  </si>
  <si>
    <t>C08.04</t>
  </si>
  <si>
    <t>Laveru ceļš</t>
  </si>
  <si>
    <t>C09.01</t>
  </si>
  <si>
    <t>Lazdas ceļi</t>
  </si>
  <si>
    <t>C09.03</t>
  </si>
  <si>
    <t>Ošlauku ceļš</t>
  </si>
  <si>
    <t>C09.04</t>
  </si>
  <si>
    <t>C09.06</t>
  </si>
  <si>
    <t xml:space="preserve">Piparu ceļš </t>
  </si>
  <si>
    <t>C09.07</t>
  </si>
  <si>
    <t>Slēju ceļš</t>
  </si>
  <si>
    <t>C10.02</t>
  </si>
  <si>
    <t xml:space="preserve">Putraimkalna ceļš </t>
  </si>
  <si>
    <t>C11.02</t>
  </si>
  <si>
    <t xml:space="preserve">Intlapu ceļš </t>
  </si>
  <si>
    <t>C11.05</t>
  </si>
  <si>
    <t>Nomales ceļš</t>
  </si>
  <si>
    <t>C11.14</t>
  </si>
  <si>
    <t xml:space="preserve">Utupurva ceļš </t>
  </si>
  <si>
    <t>C11.15</t>
  </si>
  <si>
    <t xml:space="preserve">Vecštāles ceļš </t>
  </si>
  <si>
    <t>C11.16</t>
  </si>
  <si>
    <t xml:space="preserve">Virpnieku ceļš </t>
  </si>
  <si>
    <t>C12.01</t>
  </si>
  <si>
    <t>Bākšas ceļš</t>
  </si>
  <si>
    <t>C12.02</t>
  </si>
  <si>
    <t xml:space="preserve">Mežvairogu ceļš </t>
  </si>
  <si>
    <t>C12.05</t>
  </si>
  <si>
    <t>Vārpu ceļš</t>
  </si>
  <si>
    <t>80440040106008</t>
  </si>
  <si>
    <t>Gaujas aizsargdambja c.</t>
  </si>
  <si>
    <t>Metāls</t>
  </si>
  <si>
    <t>Ādažu novada pašvaldības ielu saraksts Ādažu apdzīvotā vietā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</si>
  <si>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</si>
  <si>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</si>
  <si>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</si>
  <si>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</si>
  <si>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</si>
  <si>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</si>
  <si>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</si>
  <si>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</si>
  <si>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</si>
  <si>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</si>
  <si>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</si>
  <si>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</si>
  <si>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</si>
  <si>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</si>
  <si>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</si>
  <si>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</si>
  <si>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</si>
  <si>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</si>
  <si>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</si>
  <si>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</si>
  <si>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</si>
  <si>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</si>
  <si>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</si>
  <si>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</si>
  <si>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</si>
  <si>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</si>
  <si>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</si>
  <si>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</si>
  <si>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</si>
  <si>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</si>
  <si>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01.32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</si>
  <si>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</si>
  <si>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</si>
  <si>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</si>
  <si>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</si>
  <si>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</si>
  <si>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</si>
  <si>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</si>
  <si>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</si>
  <si>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</si>
  <si>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01.42</t>
  </si>
  <si>
    <t>01.43</t>
  </si>
  <si>
    <t>01.44</t>
  </si>
  <si>
    <t>01.45</t>
  </si>
  <si>
    <t>01.47</t>
  </si>
  <si>
    <t>01.48</t>
  </si>
  <si>
    <t>01.49</t>
  </si>
  <si>
    <t>01.50</t>
  </si>
  <si>
    <t>01.51</t>
  </si>
  <si>
    <t>Bērzu iela</t>
  </si>
  <si>
    <t>Čiekuru iela</t>
  </si>
  <si>
    <t>Dadzīšu iela</t>
  </si>
  <si>
    <t>Dārza iela</t>
  </si>
  <si>
    <t>Depo iela</t>
  </si>
  <si>
    <t>Draudzības iela</t>
  </si>
  <si>
    <t>Druvas iela</t>
  </si>
  <si>
    <t>Dzirnavu iela</t>
  </si>
  <si>
    <t>Gaujas iela</t>
  </si>
  <si>
    <t>Pievads Katlapu ceļiem</t>
  </si>
  <si>
    <t>Gaujmalas iela</t>
  </si>
  <si>
    <t>Graudu iela</t>
  </si>
  <si>
    <t>Gulbju iela</t>
  </si>
  <si>
    <t>Jaunkūlu iela</t>
  </si>
  <si>
    <t xml:space="preserve">Jaunstūrīšu iela </t>
  </si>
  <si>
    <t>Katlapu iela</t>
  </si>
  <si>
    <t>Ķiršu iela</t>
  </si>
  <si>
    <t>Krastupes iela</t>
  </si>
  <si>
    <t>Krūkļu iela</t>
  </si>
  <si>
    <t>Lauku iela</t>
  </si>
  <si>
    <t>Liepavotu iela</t>
  </si>
  <si>
    <t>Mālnieku iela</t>
  </si>
  <si>
    <t>Muižas iela</t>
  </si>
  <si>
    <t xml:space="preserve">Nostūrīšu iela </t>
  </si>
  <si>
    <t>Nūrnieku iela</t>
  </si>
  <si>
    <t>Ozolu iela</t>
  </si>
  <si>
    <t>Parka iela</t>
  </si>
  <si>
    <t>Pasta iela</t>
  </si>
  <si>
    <t xml:space="preserve">Pirmā iela </t>
  </si>
  <si>
    <t>Plostnieku iela</t>
  </si>
  <si>
    <t>Pļavu iela</t>
  </si>
  <si>
    <t>Priežu iela</t>
  </si>
  <si>
    <t>Rasiņu iela</t>
  </si>
  <si>
    <t>Rožu iela</t>
  </si>
  <si>
    <t>Saules iela</t>
  </si>
  <si>
    <t>Skolas iela</t>
  </si>
  <si>
    <t>Skolnieku iela</t>
  </si>
  <si>
    <t>Skuju iela</t>
  </si>
  <si>
    <t xml:space="preserve">Stūrīšu iela </t>
  </si>
  <si>
    <t>Tērces iela</t>
  </si>
  <si>
    <t>Tirgus laukums</t>
  </si>
  <si>
    <t>Ūbeļu iela</t>
  </si>
  <si>
    <t>Savienojošā brauktuve</t>
  </si>
  <si>
    <t>Vārpu iela</t>
  </si>
  <si>
    <t>Vēja iela</t>
  </si>
  <si>
    <t>Vējupes iela</t>
  </si>
  <si>
    <t>Vītolu iela</t>
  </si>
  <si>
    <t>Zelmeņu iela</t>
  </si>
  <si>
    <t>Ziedu iela</t>
  </si>
  <si>
    <t>Zīļu iela</t>
  </si>
  <si>
    <t>bruģis</t>
  </si>
  <si>
    <r>
      <t>Kopā Ādažu novada B</t>
    </r>
    <r>
      <rPr>
        <b/>
        <sz val="8"/>
        <color rgb="FFFF0000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grupas ceļi</t>
    </r>
  </si>
  <si>
    <t>Kopā Ādažu ielas</t>
  </si>
  <si>
    <t>Gājēju tilts pār Vējupi</t>
  </si>
  <si>
    <t>Gājēju tilts pār kanālu</t>
  </si>
  <si>
    <t>23º20'21"
57º03'27"</t>
  </si>
  <si>
    <t>Metāla</t>
  </si>
  <si>
    <t>Gājēju tilts pār grāvi</t>
  </si>
  <si>
    <t>24º19'92"
57º03'95"</t>
  </si>
  <si>
    <t>Metāla, betona</t>
  </si>
  <si>
    <t>Ādažu novada pašvaldības ielu saraksts Alderu apdzīvotā vietā</t>
  </si>
  <si>
    <t>Kopā Alderu ielas</t>
  </si>
  <si>
    <t>02.01</t>
  </si>
  <si>
    <t>02.02</t>
  </si>
  <si>
    <t>02.03</t>
  </si>
  <si>
    <t>02.04</t>
  </si>
  <si>
    <t>Dores iela</t>
  </si>
  <si>
    <t>Kanāla iela</t>
  </si>
  <si>
    <t>Mežmalas iela</t>
  </si>
  <si>
    <t>Pērles iela</t>
  </si>
  <si>
    <t>Ādažu novada pašvaldības ielu saraksts Baltezera apdzīvotā vietā</t>
  </si>
  <si>
    <t>Kopā Baltezera ielas</t>
  </si>
  <si>
    <t>05.01</t>
  </si>
  <si>
    <t>05.02</t>
  </si>
  <si>
    <t>05.03</t>
  </si>
  <si>
    <t>05.04</t>
  </si>
  <si>
    <t>05.05</t>
  </si>
  <si>
    <t>05.06</t>
  </si>
  <si>
    <t>05.07</t>
  </si>
  <si>
    <t>05.08</t>
  </si>
  <si>
    <t>05.09</t>
  </si>
  <si>
    <t>Āķu iela</t>
  </si>
  <si>
    <t>Alderu iela</t>
  </si>
  <si>
    <t>Baltā raga iela</t>
  </si>
  <si>
    <t>Baltezera iela</t>
  </si>
  <si>
    <t>Baznīcas iela</t>
  </si>
  <si>
    <t>Bukultu iela</t>
  </si>
  <si>
    <t>Ezera iela</t>
  </si>
  <si>
    <t>Kauguru iela</t>
  </si>
  <si>
    <t>Kauguru šķērsiela</t>
  </si>
  <si>
    <t>Meža iela</t>
  </si>
  <si>
    <t>Kopā Birznieku ielas</t>
  </si>
  <si>
    <t>Ādažu novada pašvaldības ielu saraksts Birznieku apdzīvotā vietā</t>
  </si>
  <si>
    <t>06.01</t>
  </si>
  <si>
    <t>Birznieku iela</t>
  </si>
  <si>
    <t>Kopā Divezeru ielas</t>
  </si>
  <si>
    <t>Ādažu novada pašvaldības ielu saraksts Divezeru apdzīvotā vietā</t>
  </si>
  <si>
    <t>07.01</t>
  </si>
  <si>
    <t>07.02</t>
  </si>
  <si>
    <t>07.03</t>
  </si>
  <si>
    <t xml:space="preserve">Cibuļu iela </t>
  </si>
  <si>
    <t>Dūņezera iela</t>
  </si>
  <si>
    <t xml:space="preserve">Grunduļu iela </t>
  </si>
  <si>
    <t>Kopā Garkalnes ielas</t>
  </si>
  <si>
    <t>Ādažu novada pašvaldības ielu saraksts Garkalnes apdzīvotā vietā</t>
  </si>
  <si>
    <t>09.01</t>
  </si>
  <si>
    <t>09.02</t>
  </si>
  <si>
    <t>09.03</t>
  </si>
  <si>
    <t>09.04</t>
  </si>
  <si>
    <t>09.05</t>
  </si>
  <si>
    <t>09.06</t>
  </si>
  <si>
    <t>Ceriņu iela</t>
  </si>
  <si>
    <t>Kastaņu iela</t>
  </si>
  <si>
    <t>Lazdu iela</t>
  </si>
  <si>
    <t xml:space="preserve">Riekstu iela </t>
  </si>
  <si>
    <t>Riekstu iela A</t>
  </si>
  <si>
    <t>Vesterotes iela</t>
  </si>
  <si>
    <t>Kopā Kadagas ielas</t>
  </si>
  <si>
    <t>Ādažu novada pašvaldības ielu saraksts Kadagas apdzīvotā vietā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</si>
  <si>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</si>
  <si>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</si>
  <si>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</si>
  <si>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</si>
  <si>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</si>
  <si>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</si>
  <si>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</si>
  <si>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</si>
  <si>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</si>
  <si>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</si>
  <si>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11.12</t>
  </si>
  <si>
    <t>11.13</t>
  </si>
  <si>
    <t>11.14</t>
  </si>
  <si>
    <t>Austrumu iela</t>
  </si>
  <si>
    <t>Pusloks uz Kadagas ceļu</t>
  </si>
  <si>
    <t>Aveņu iela</t>
  </si>
  <si>
    <t>Ārputnu iela</t>
  </si>
  <si>
    <t>Bērzu gatve</t>
  </si>
  <si>
    <t>Brūkleņu iela</t>
  </si>
  <si>
    <t>Dzērveņu iela</t>
  </si>
  <si>
    <t>Jāņogu iela</t>
  </si>
  <si>
    <t>Lāceņu iela</t>
  </si>
  <si>
    <t>Melleņu iela</t>
  </si>
  <si>
    <t>Priežmalas iela</t>
  </si>
  <si>
    <t>Upeņu iela</t>
  </si>
  <si>
    <t>Zemeņu iela</t>
  </si>
  <si>
    <t>Zileņu iela</t>
  </si>
  <si>
    <t>Ādažu novada pašvaldības ielu saraksts Stapriņu apdzīvotā vietā</t>
  </si>
  <si>
    <t>Kopā Stapriņu ielas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</si>
  <si>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</si>
  <si>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</si>
  <si>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</si>
  <si>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</si>
  <si>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</si>
  <si>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</si>
  <si>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</si>
  <si>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</si>
  <si>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12.10</t>
  </si>
  <si>
    <t>12.11</t>
  </si>
  <si>
    <t>Andromēdas iela</t>
  </si>
  <si>
    <t>Inču iela</t>
  </si>
  <si>
    <t xml:space="preserve">Indrānu iela </t>
  </si>
  <si>
    <t>Īrisu iela</t>
  </si>
  <si>
    <t>Īvju iela</t>
  </si>
  <si>
    <t>Lielstapriņu iela</t>
  </si>
  <si>
    <t>Mazstapriņu iela</t>
  </si>
  <si>
    <t>Sārteņu iela</t>
  </si>
  <si>
    <t>Vaivariņu iela</t>
  </si>
  <si>
    <t>Viršu iela</t>
  </si>
  <si>
    <t>APSTIPRINU:</t>
  </si>
  <si>
    <t>Ādažu niovada</t>
  </si>
  <si>
    <t>domes priekšsēdētājs</t>
  </si>
  <si>
    <t>Māris Sprindžuks</t>
  </si>
  <si>
    <t>Nr.p.k.</t>
  </si>
  <si>
    <t>Uzskaites vieta</t>
  </si>
  <si>
    <t>Autoceļi</t>
  </si>
  <si>
    <t>Ielas</t>
  </si>
  <si>
    <t>Tilti</t>
  </si>
  <si>
    <t>gājēju un velosipēdu ceļa laukums</t>
  </si>
  <si>
    <t>tajā skaitā ar melno segumu</t>
  </si>
  <si>
    <t>tajā skaitā</t>
  </si>
  <si>
    <t>garums</t>
  </si>
  <si>
    <t>brauktuvju laukums</t>
  </si>
  <si>
    <t>ar melno segumu</t>
  </si>
  <si>
    <t>brauktuves laukums</t>
  </si>
  <si>
    <r>
      <t>m</t>
    </r>
    <r>
      <rPr>
        <vertAlign val="superscript"/>
        <sz val="11"/>
        <color indexed="8"/>
        <rFont val="Calibri"/>
        <family val="2"/>
        <charset val="186"/>
      </rPr>
      <t>2</t>
    </r>
  </si>
  <si>
    <t>m</t>
  </si>
  <si>
    <t>Ādažu novads</t>
  </si>
  <si>
    <t>(amats, vārds, uzvārds un paraksts)</t>
  </si>
  <si>
    <t>ar grants segumu/bez seguma</t>
  </si>
  <si>
    <t>Gredzenu iela</t>
  </si>
  <si>
    <t>Kroņu iela</t>
  </si>
  <si>
    <t>Vainagu iela</t>
  </si>
  <si>
    <t>Laimas iela</t>
  </si>
  <si>
    <t>06.02</t>
  </si>
  <si>
    <t>Attekas iela</t>
  </si>
  <si>
    <t>Skolas iela A</t>
  </si>
  <si>
    <t>80440070547001</t>
  </si>
  <si>
    <t>Kalndores iela</t>
  </si>
  <si>
    <t>Krāču iela</t>
  </si>
  <si>
    <t>Smilgas 1.šķērslīnija</t>
  </si>
  <si>
    <t>Smilgas 2.šķērslīnija</t>
  </si>
  <si>
    <t>Smilgas 3.šķērslīnija</t>
  </si>
  <si>
    <t>Smilgas 6.līnija</t>
  </si>
  <si>
    <t>Smilgas 5.līnija</t>
  </si>
  <si>
    <t>Teiku iela</t>
  </si>
  <si>
    <t>Vējavas iela</t>
  </si>
  <si>
    <t>Smilgas līnijāu pievadceļš</t>
  </si>
  <si>
    <t>Zušu iela</t>
  </si>
  <si>
    <t>Enkuru iela</t>
  </si>
  <si>
    <t>Jāņkalnu iela</t>
  </si>
  <si>
    <t>Mednieku iela</t>
  </si>
  <si>
    <t>Ādažu novada pašvaldības ielu saraksts Ataru apdzīvotā vietā</t>
  </si>
  <si>
    <t>Vizbuļu iela</t>
  </si>
  <si>
    <t>Baltkrastu iela</t>
  </si>
  <si>
    <t>Cielaviņu iela</t>
  </si>
  <si>
    <t>Irāju iela</t>
  </si>
  <si>
    <t>Jaunspraišļu iela</t>
  </si>
  <si>
    <t>Uplejas iela</t>
  </si>
  <si>
    <t>Piekrastes iela</t>
  </si>
  <si>
    <t>Lībiešu iela</t>
  </si>
  <si>
    <t>Zaraines iela</t>
  </si>
  <si>
    <t>Ādažu novada pašvaldības ielu saraksts Eimuru apdzīvotā vietā</t>
  </si>
  <si>
    <t>Briljantu iela</t>
  </si>
  <si>
    <t>Kreiļu iela</t>
  </si>
  <si>
    <t>Dālderu iela</t>
  </si>
  <si>
    <t>Dzīļu iela</t>
  </si>
  <si>
    <t>Mēness iela</t>
  </si>
  <si>
    <t>Sienāžu iela</t>
  </si>
  <si>
    <t>Ozolu ceļš</t>
  </si>
  <si>
    <t>Ādažu novada pašvaldības ielu saraksts Iļķenes apdzīvotā vietā</t>
  </si>
  <si>
    <t>Boķu iela</t>
  </si>
  <si>
    <t>Vārpiņu iela</t>
  </si>
  <si>
    <t>Smilškalnu iela</t>
  </si>
  <si>
    <t>Ādažu novada domes ceļu ekspluatācijas inženieris Pēteris Sabļins</t>
  </si>
  <si>
    <t>Kopā Iļķenes ielas</t>
  </si>
  <si>
    <t>Kopā Eimuru ielas</t>
  </si>
  <si>
    <t>Kopā Ataru ielas</t>
  </si>
  <si>
    <t>(VAS "Latvijas Valsts ceļi" Rīgas nodaļas vadītāja Antra Roze)</t>
  </si>
  <si>
    <t>01.01</t>
  </si>
  <si>
    <t>01.46</t>
  </si>
  <si>
    <t>01.52</t>
  </si>
  <si>
    <t>01.53</t>
  </si>
  <si>
    <t>01.54</t>
  </si>
  <si>
    <t>01.55</t>
  </si>
  <si>
    <t>02.05</t>
  </si>
  <si>
    <t>02.06</t>
  </si>
  <si>
    <t>02.07</t>
  </si>
  <si>
    <t>02.08</t>
  </si>
  <si>
    <t>02.09</t>
  </si>
  <si>
    <t>01.56</t>
  </si>
  <si>
    <t>01.57</t>
  </si>
  <si>
    <t>01.58</t>
  </si>
  <si>
    <t>01.59</t>
  </si>
  <si>
    <t>01.60</t>
  </si>
  <si>
    <t>01.61</t>
  </si>
  <si>
    <t>05.10</t>
  </si>
  <si>
    <t>05.11</t>
  </si>
  <si>
    <t>05.12</t>
  </si>
  <si>
    <t>05.13</t>
  </si>
  <si>
    <t>05.14</t>
  </si>
  <si>
    <t>04.01</t>
  </si>
  <si>
    <t>04.02</t>
  </si>
  <si>
    <t>07.04</t>
  </si>
  <si>
    <t>07.05</t>
  </si>
  <si>
    <t>08.01</t>
  </si>
  <si>
    <t>08.02</t>
  </si>
  <si>
    <t>08.03</t>
  </si>
  <si>
    <t>08.04</t>
  </si>
  <si>
    <t>09.07</t>
  </si>
  <si>
    <t>09.08</t>
  </si>
  <si>
    <t>10.01</t>
  </si>
  <si>
    <t>11.11</t>
  </si>
  <si>
    <t>11.15</t>
  </si>
  <si>
    <t>11.16</t>
  </si>
  <si>
    <t>11.17</t>
  </si>
  <si>
    <t>11.18</t>
  </si>
  <si>
    <t>11.19</t>
  </si>
  <si>
    <t>Upmalas iela</t>
  </si>
  <si>
    <t>Umpalas 2.līnija</t>
  </si>
  <si>
    <t>Upmalas 1.līnija</t>
  </si>
  <si>
    <t>Umpalas 3.līnija</t>
  </si>
  <si>
    <t>Umpalas 4.līnija</t>
  </si>
  <si>
    <t>Umpalas 5.līnija</t>
  </si>
  <si>
    <t>Umpalas 6.līnija</t>
  </si>
  <si>
    <t>Upmalas 7.līnija</t>
  </si>
  <si>
    <t>12.09</t>
  </si>
  <si>
    <t>Kāpas iela</t>
  </si>
  <si>
    <t>Brīvuļu iela</t>
  </si>
  <si>
    <t>80440070548001</t>
  </si>
  <si>
    <t>Attekas iela A</t>
  </si>
  <si>
    <t>Pirmā iela A</t>
  </si>
  <si>
    <t>01.62</t>
  </si>
  <si>
    <t>80440070575</t>
  </si>
  <si>
    <t>80440070524</t>
  </si>
  <si>
    <t>11.21</t>
  </si>
  <si>
    <t>11.20</t>
  </si>
  <si>
    <t>11.22</t>
  </si>
  <si>
    <t>Rododendru iela</t>
  </si>
  <si>
    <t>Ādažu novada pašvaldības autoceļu, ielu un tiltu kopsavilkums uz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</si>
</sst>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0"/>
    <numFmt numFmtId="166" formatCode="0.0"/>
    <numFmt numFmtId="167" formatCode="#,##0.0"/>
    <numFmt numFmtId="168" formatCode="0.0000"/>
  </numFmts>
  <fonts count="3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8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sz val="8"/>
      <color theme="1" tint="4.9989318521683403E-2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vertAlign val="superscript"/>
      <sz val="11"/>
      <color indexed="8"/>
      <name val="Calibri"/>
      <family val="2"/>
      <charset val="186"/>
    </font>
    <font>
      <sz val="11"/>
      <name val="Calibri"/>
      <family val="2"/>
    </font>
    <font>
      <b/>
      <sz val="8"/>
      <color theme="0"/>
      <name val="Arial"/>
      <family val="2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7" fillId="0" borderId="0"/>
    <xf numFmtId="0" fontId="24" fillId="0" borderId="0"/>
  </cellStyleXfs>
  <cellXfs count="435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3" applyFont="1" applyBorder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1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1" fillId="0" borderId="0" xfId="3" applyFont="1" applyBorder="1" applyAlignment="1">
      <alignment horizontal="center" vertical="center"/>
    </xf>
    <xf numFmtId="0" fontId="1" fillId="0" borderId="0" xfId="3" applyFont="1" applyBorder="1"/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horizontal="center" vertical="center"/>
    </xf>
    <xf numFmtId="0" fontId="12" fillId="0" borderId="8" xfId="3" applyFont="1" applyBorder="1" applyAlignment="1">
      <alignment horizontal="left" vertical="center"/>
    </xf>
    <xf numFmtId="0" fontId="1" fillId="0" borderId="0" xfId="3" applyFont="1" applyFill="1" applyBorder="1"/>
    <xf numFmtId="0" fontId="12" fillId="0" borderId="11" xfId="3" applyFont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3" fontId="1" fillId="0" borderId="0" xfId="3" applyNumberFormat="1" applyFont="1" applyBorder="1" applyAlignment="1">
      <alignment vertical="center"/>
    </xf>
    <xf numFmtId="164" fontId="1" fillId="0" borderId="0" xfId="3" applyNumberFormat="1" applyFont="1" applyFill="1" applyBorder="1"/>
    <xf numFmtId="164" fontId="1" fillId="0" borderId="0" xfId="3" applyNumberFormat="1" applyFont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8" fillId="0" borderId="9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4" fontId="8" fillId="0" borderId="1" xfId="3" applyNumberFormat="1" applyFont="1" applyFill="1" applyBorder="1" applyAlignment="1">
      <alignment horizontal="center"/>
    </xf>
    <xf numFmtId="3" fontId="8" fillId="0" borderId="0" xfId="3" applyNumberFormat="1" applyFont="1" applyBorder="1" applyAlignment="1"/>
    <xf numFmtId="3" fontId="8" fillId="0" borderId="0" xfId="3" applyNumberFormat="1" applyFont="1" applyFill="1" applyBorder="1" applyAlignment="1">
      <alignment horizontal="center"/>
    </xf>
    <xf numFmtId="0" fontId="8" fillId="0" borderId="9" xfId="3" applyFont="1" applyBorder="1" applyAlignment="1">
      <alignment horizontal="center"/>
    </xf>
    <xf numFmtId="1" fontId="8" fillId="0" borderId="1" xfId="3" applyNumberFormat="1" applyFont="1" applyFill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9" xfId="3" applyFont="1" applyFill="1" applyBorder="1" applyAlignment="1">
      <alignment horizontal="left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vertical="center"/>
    </xf>
    <xf numFmtId="0" fontId="1" fillId="0" borderId="2" xfId="3" applyFont="1" applyBorder="1" applyAlignment="1">
      <alignment vertical="center"/>
    </xf>
    <xf numFmtId="0" fontId="1" fillId="0" borderId="10" xfId="3" applyFont="1" applyBorder="1" applyAlignment="1">
      <alignment vertical="center"/>
    </xf>
    <xf numFmtId="165" fontId="8" fillId="0" borderId="0" xfId="3" applyNumberFormat="1" applyFont="1" applyBorder="1" applyAlignment="1"/>
    <xf numFmtId="3" fontId="1" fillId="0" borderId="0" xfId="3" applyNumberFormat="1" applyFont="1" applyBorder="1"/>
    <xf numFmtId="166" fontId="1" fillId="0" borderId="0" xfId="3" applyNumberFormat="1" applyFont="1" applyFill="1" applyBorder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0" xfId="3" applyFont="1" applyFill="1" applyAlignment="1">
      <alignment horizontal="center"/>
    </xf>
    <xf numFmtId="3" fontId="1" fillId="0" borderId="0" xfId="3" applyNumberFormat="1" applyFont="1"/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164" fontId="1" fillId="0" borderId="0" xfId="3" applyNumberFormat="1" applyFont="1"/>
    <xf numFmtId="0" fontId="1" fillId="0" borderId="0" xfId="2" applyFont="1" applyFill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164" fontId="1" fillId="0" borderId="19" xfId="3" applyNumberFormat="1" applyFont="1" applyBorder="1" applyAlignment="1">
      <alignment horizontal="center"/>
    </xf>
    <xf numFmtId="0" fontId="1" fillId="0" borderId="0" xfId="2" applyFont="1" applyFill="1"/>
    <xf numFmtId="0" fontId="1" fillId="0" borderId="0" xfId="2" applyFont="1" applyFill="1" applyAlignment="1">
      <alignment horizontal="center"/>
    </xf>
    <xf numFmtId="0" fontId="1" fillId="0" borderId="19" xfId="2" applyFont="1" applyFill="1" applyBorder="1" applyAlignment="1"/>
    <xf numFmtId="0" fontId="1" fillId="0" borderId="19" xfId="2" applyFont="1" applyFill="1" applyBorder="1"/>
    <xf numFmtId="0" fontId="16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top"/>
    </xf>
    <xf numFmtId="3" fontId="1" fillId="0" borderId="0" xfId="3" applyNumberFormat="1" applyFont="1" applyFill="1" applyBorder="1"/>
    <xf numFmtId="164" fontId="1" fillId="0" borderId="0" xfId="3" applyNumberFormat="1" applyFont="1" applyFill="1" applyBorder="1" applyAlignment="1">
      <alignment horizontal="center"/>
    </xf>
    <xf numFmtId="0" fontId="8" fillId="0" borderId="9" xfId="3" applyFont="1" applyFill="1" applyBorder="1" applyAlignment="1">
      <alignment vertical="center"/>
    </xf>
    <xf numFmtId="165" fontId="8" fillId="0" borderId="1" xfId="3" applyNumberFormat="1" applyFont="1" applyFill="1" applyBorder="1" applyAlignment="1">
      <alignment horizontal="center"/>
    </xf>
    <xf numFmtId="3" fontId="8" fillId="0" borderId="1" xfId="3" applyNumberFormat="1" applyFont="1" applyFill="1" applyBorder="1" applyAlignment="1">
      <alignment horizontal="right"/>
    </xf>
    <xf numFmtId="0" fontId="1" fillId="0" borderId="9" xfId="3" applyFont="1" applyFill="1" applyBorder="1" applyAlignment="1">
      <alignment vertical="center"/>
    </xf>
    <xf numFmtId="164" fontId="1" fillId="0" borderId="1" xfId="3" applyNumberFormat="1" applyFont="1" applyFill="1" applyBorder="1" applyAlignment="1">
      <alignment horizontal="right"/>
    </xf>
    <xf numFmtId="3" fontId="1" fillId="0" borderId="1" xfId="3" applyNumberFormat="1" applyFont="1" applyFill="1" applyBorder="1" applyAlignment="1">
      <alignment horizontal="right"/>
    </xf>
    <xf numFmtId="167" fontId="1" fillId="0" borderId="0" xfId="3" applyNumberFormat="1" applyFont="1"/>
    <xf numFmtId="0" fontId="1" fillId="0" borderId="0" xfId="2" applyFont="1" applyBorder="1" applyAlignment="1"/>
    <xf numFmtId="0" fontId="1" fillId="0" borderId="0" xfId="2" applyFont="1" applyFill="1" applyAlignment="1"/>
    <xf numFmtId="164" fontId="1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0" fontId="12" fillId="0" borderId="12" xfId="3" applyFont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left"/>
    </xf>
    <xf numFmtId="0" fontId="12" fillId="0" borderId="16" xfId="3" applyFont="1" applyBorder="1" applyAlignment="1">
      <alignment horizontal="left"/>
    </xf>
    <xf numFmtId="0" fontId="12" fillId="0" borderId="15" xfId="3" applyFont="1" applyBorder="1" applyAlignment="1">
      <alignment horizontal="left"/>
    </xf>
    <xf numFmtId="0" fontId="12" fillId="0" borderId="14" xfId="3" applyFont="1" applyFill="1" applyBorder="1" applyAlignment="1">
      <alignment horizontal="left"/>
    </xf>
    <xf numFmtId="0" fontId="12" fillId="0" borderId="15" xfId="3" applyFont="1" applyFill="1" applyBorder="1" applyAlignment="1">
      <alignment horizontal="left"/>
    </xf>
    <xf numFmtId="0" fontId="12" fillId="0" borderId="21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10" fillId="0" borderId="1" xfId="3" applyFont="1" applyFill="1" applyBorder="1" applyAlignment="1">
      <alignment horizontal="center" vertical="center"/>
    </xf>
    <xf numFmtId="2" fontId="12" fillId="0" borderId="21" xfId="3" applyNumberFormat="1" applyFont="1" applyFill="1" applyBorder="1" applyAlignment="1">
      <alignment horizontal="center"/>
    </xf>
    <xf numFmtId="2" fontId="12" fillId="0" borderId="15" xfId="3" applyNumberFormat="1" applyFont="1" applyBorder="1" applyAlignment="1">
      <alignment horizontal="center"/>
    </xf>
    <xf numFmtId="2" fontId="12" fillId="0" borderId="14" xfId="3" applyNumberFormat="1" applyFont="1" applyFill="1" applyBorder="1" applyAlignment="1">
      <alignment horizontal="center"/>
    </xf>
    <xf numFmtId="2" fontId="12" fillId="0" borderId="15" xfId="3" applyNumberFormat="1" applyFont="1" applyFill="1" applyBorder="1" applyAlignment="1">
      <alignment horizontal="center"/>
    </xf>
    <xf numFmtId="1" fontId="10" fillId="0" borderId="1" xfId="3" applyNumberFormat="1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/>
    </xf>
    <xf numFmtId="0" fontId="12" fillId="0" borderId="16" xfId="3" applyFont="1" applyBorder="1" applyAlignment="1">
      <alignment horizontal="center"/>
    </xf>
    <xf numFmtId="0" fontId="12" fillId="0" borderId="15" xfId="3" applyFont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4" fontId="1" fillId="0" borderId="1" xfId="3" applyNumberFormat="1" applyFont="1" applyFill="1" applyBorder="1" applyAlignment="1">
      <alignment horizontal="center"/>
    </xf>
    <xf numFmtId="2" fontId="12" fillId="0" borderId="1" xfId="3" applyNumberFormat="1" applyFont="1" applyFill="1" applyBorder="1" applyAlignment="1">
      <alignment horizontal="center"/>
    </xf>
    <xf numFmtId="0" fontId="12" fillId="0" borderId="1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center"/>
    </xf>
    <xf numFmtId="0" fontId="12" fillId="0" borderId="1" xfId="3" applyFont="1" applyBorder="1" applyAlignment="1">
      <alignment horizontal="left"/>
    </xf>
    <xf numFmtId="0" fontId="12" fillId="0" borderId="1" xfId="3" applyFont="1" applyBorder="1" applyAlignment="1">
      <alignment horizontal="center"/>
    </xf>
    <xf numFmtId="164" fontId="12" fillId="0" borderId="16" xfId="3" applyNumberFormat="1" applyFont="1" applyBorder="1" applyAlignment="1">
      <alignment horizontal="center"/>
    </xf>
    <xf numFmtId="164" fontId="12" fillId="0" borderId="15" xfId="3" applyNumberFormat="1" applyFont="1" applyBorder="1" applyAlignment="1">
      <alignment horizontal="center"/>
    </xf>
    <xf numFmtId="164" fontId="12" fillId="0" borderId="14" xfId="3" applyNumberFormat="1" applyFont="1" applyFill="1" applyBorder="1" applyAlignment="1">
      <alignment horizontal="center"/>
    </xf>
    <xf numFmtId="164" fontId="12" fillId="0" borderId="14" xfId="3" applyNumberFormat="1" applyFont="1" applyBorder="1" applyAlignment="1">
      <alignment horizontal="center"/>
    </xf>
    <xf numFmtId="164" fontId="12" fillId="0" borderId="15" xfId="3" applyNumberFormat="1" applyFont="1" applyFill="1" applyBorder="1" applyAlignment="1">
      <alignment horizontal="center"/>
    </xf>
    <xf numFmtId="164" fontId="12" fillId="0" borderId="21" xfId="3" applyNumberFormat="1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12" fillId="0" borderId="11" xfId="3" applyNumberFormat="1" applyFont="1" applyBorder="1" applyAlignment="1">
      <alignment horizontal="center"/>
    </xf>
    <xf numFmtId="164" fontId="12" fillId="0" borderId="24" xfId="3" applyNumberFormat="1" applyFont="1" applyFill="1" applyBorder="1" applyAlignment="1">
      <alignment horizontal="center"/>
    </xf>
    <xf numFmtId="164" fontId="12" fillId="0" borderId="1" xfId="3" applyNumberFormat="1" applyFont="1" applyFill="1" applyBorder="1" applyAlignment="1">
      <alignment horizontal="center"/>
    </xf>
    <xf numFmtId="164" fontId="12" fillId="0" borderId="13" xfId="3" applyNumberFormat="1" applyFont="1" applyBorder="1" applyAlignment="1">
      <alignment horizontal="center"/>
    </xf>
    <xf numFmtId="164" fontId="12" fillId="0" borderId="21" xfId="3" applyNumberFormat="1" applyFont="1" applyFill="1" applyBorder="1" applyAlignment="1">
      <alignment horizontal="center"/>
    </xf>
    <xf numFmtId="164" fontId="12" fillId="0" borderId="16" xfId="3" applyNumberFormat="1" applyFont="1" applyFill="1" applyBorder="1" applyAlignment="1">
      <alignment horizontal="center"/>
    </xf>
    <xf numFmtId="164" fontId="12" fillId="0" borderId="12" xfId="3" applyNumberFormat="1" applyFont="1" applyFill="1" applyBorder="1" applyAlignment="1">
      <alignment horizontal="center"/>
    </xf>
    <xf numFmtId="0" fontId="12" fillId="0" borderId="11" xfId="3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0" fontId="12" fillId="0" borderId="16" xfId="3" applyFont="1" applyFill="1" applyBorder="1" applyAlignment="1">
      <alignment horizontal="left"/>
    </xf>
    <xf numFmtId="0" fontId="12" fillId="0" borderId="24" xfId="3" applyFont="1" applyFill="1" applyBorder="1" applyAlignment="1">
      <alignment horizontal="left"/>
    </xf>
    <xf numFmtId="0" fontId="12" fillId="0" borderId="12" xfId="3" applyFont="1" applyFill="1" applyBorder="1" applyAlignment="1">
      <alignment horizontal="left"/>
    </xf>
    <xf numFmtId="2" fontId="12" fillId="0" borderId="12" xfId="3" applyNumberFormat="1" applyFont="1" applyFill="1" applyBorder="1" applyAlignment="1">
      <alignment horizontal="center"/>
    </xf>
    <xf numFmtId="0" fontId="12" fillId="0" borderId="17" xfId="3" applyFont="1" applyFill="1" applyBorder="1" applyAlignment="1">
      <alignment horizontal="left"/>
    </xf>
    <xf numFmtId="0" fontId="12" fillId="0" borderId="18" xfId="3" applyFont="1" applyFill="1" applyBorder="1" applyAlignment="1">
      <alignment horizontal="left"/>
    </xf>
    <xf numFmtId="0" fontId="12" fillId="0" borderId="22" xfId="3" applyFont="1" applyFill="1" applyBorder="1" applyAlignment="1">
      <alignment horizontal="left"/>
    </xf>
    <xf numFmtId="0" fontId="12" fillId="0" borderId="26" xfId="3" applyFont="1" applyFill="1" applyBorder="1" applyAlignment="1">
      <alignment horizontal="left"/>
    </xf>
    <xf numFmtId="0" fontId="12" fillId="0" borderId="23" xfId="3" applyFont="1" applyFill="1" applyBorder="1" applyAlignment="1">
      <alignment horizontal="left"/>
    </xf>
    <xf numFmtId="0" fontId="12" fillId="0" borderId="27" xfId="3" applyFont="1" applyFill="1" applyBorder="1" applyAlignment="1">
      <alignment horizontal="left"/>
    </xf>
    <xf numFmtId="0" fontId="12" fillId="0" borderId="9" xfId="3" applyFont="1" applyFill="1" applyBorder="1" applyAlignment="1">
      <alignment horizontal="left"/>
    </xf>
    <xf numFmtId="0" fontId="12" fillId="0" borderId="10" xfId="3" applyFont="1" applyFill="1" applyBorder="1" applyAlignment="1">
      <alignment horizontal="left"/>
    </xf>
    <xf numFmtId="0" fontId="12" fillId="0" borderId="5" xfId="3" applyFont="1" applyFill="1" applyBorder="1" applyAlignment="1">
      <alignment horizontal="left"/>
    </xf>
    <xf numFmtId="0" fontId="12" fillId="0" borderId="13" xfId="3" applyFont="1" applyFill="1" applyBorder="1" applyAlignment="1">
      <alignment horizontal="center"/>
    </xf>
    <xf numFmtId="0" fontId="12" fillId="0" borderId="13" xfId="3" applyFont="1" applyFill="1" applyBorder="1" applyAlignment="1">
      <alignment horizontal="left"/>
    </xf>
    <xf numFmtId="0" fontId="12" fillId="0" borderId="7" xfId="3" applyFont="1" applyFill="1" applyBorder="1" applyAlignment="1">
      <alignment horizontal="left"/>
    </xf>
    <xf numFmtId="0" fontId="12" fillId="0" borderId="8" xfId="3" applyFont="1" applyFill="1" applyBorder="1" applyAlignment="1">
      <alignment horizontal="left"/>
    </xf>
    <xf numFmtId="2" fontId="12" fillId="0" borderId="13" xfId="3" applyNumberFormat="1" applyFont="1" applyFill="1" applyBorder="1" applyAlignment="1">
      <alignment horizontal="center"/>
    </xf>
    <xf numFmtId="0" fontId="12" fillId="0" borderId="12" xfId="3" applyFont="1" applyFill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13" xfId="3" applyFont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0" fontId="12" fillId="0" borderId="24" xfId="3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left" vertical="top"/>
    </xf>
    <xf numFmtId="2" fontId="12" fillId="0" borderId="21" xfId="3" applyNumberFormat="1" applyFont="1" applyFill="1" applyBorder="1" applyAlignment="1">
      <alignment horizontal="center" vertical="top"/>
    </xf>
    <xf numFmtId="0" fontId="12" fillId="0" borderId="21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 wrapText="1"/>
    </xf>
    <xf numFmtId="0" fontId="20" fillId="0" borderId="14" xfId="3" applyFont="1" applyFill="1" applyBorder="1"/>
    <xf numFmtId="0" fontId="20" fillId="0" borderId="15" xfId="3" applyFont="1" applyFill="1" applyBorder="1"/>
    <xf numFmtId="0" fontId="20" fillId="0" borderId="1" xfId="3" applyFont="1" applyFill="1" applyBorder="1"/>
    <xf numFmtId="0" fontId="20" fillId="0" borderId="12" xfId="3" applyFont="1" applyFill="1" applyBorder="1"/>
    <xf numFmtId="0" fontId="22" fillId="0" borderId="14" xfId="3" applyFont="1" applyFill="1" applyBorder="1"/>
    <xf numFmtId="0" fontId="22" fillId="0" borderId="1" xfId="3" applyFont="1" applyFill="1" applyBorder="1"/>
    <xf numFmtId="0" fontId="13" fillId="0" borderId="14" xfId="3" applyFont="1" applyFill="1" applyBorder="1" applyAlignment="1">
      <alignment horizontal="left"/>
    </xf>
    <xf numFmtId="0" fontId="20" fillId="0" borderId="11" xfId="3" applyFont="1" applyFill="1" applyBorder="1"/>
    <xf numFmtId="0" fontId="20" fillId="0" borderId="14" xfId="3" applyFont="1" applyFill="1" applyBorder="1" applyAlignment="1">
      <alignment horizontal="left"/>
    </xf>
    <xf numFmtId="164" fontId="12" fillId="0" borderId="24" xfId="3" applyNumberFormat="1" applyFont="1" applyBorder="1" applyAlignment="1">
      <alignment horizontal="center"/>
    </xf>
    <xf numFmtId="164" fontId="13" fillId="0" borderId="14" xfId="3" applyNumberFormat="1" applyFont="1" applyFill="1" applyBorder="1" applyAlignment="1">
      <alignment horizontal="center"/>
    </xf>
    <xf numFmtId="164" fontId="12" fillId="0" borderId="11" xfId="3" applyNumberFormat="1" applyFont="1" applyFill="1" applyBorder="1" applyAlignment="1">
      <alignment horizontal="center"/>
    </xf>
    <xf numFmtId="0" fontId="12" fillId="0" borderId="24" xfId="3" applyFont="1" applyBorder="1" applyAlignment="1">
      <alignment horizontal="center"/>
    </xf>
    <xf numFmtId="0" fontId="13" fillId="0" borderId="14" xfId="3" applyFont="1" applyFill="1" applyBorder="1" applyAlignment="1">
      <alignment horizontal="center"/>
    </xf>
    <xf numFmtId="0" fontId="12" fillId="0" borderId="11" xfId="3" applyFont="1" applyFill="1" applyBorder="1" applyAlignment="1">
      <alignment horizontal="center"/>
    </xf>
    <xf numFmtId="0" fontId="12" fillId="0" borderId="24" xfId="3" applyFont="1" applyBorder="1" applyAlignment="1">
      <alignment horizontal="left"/>
    </xf>
    <xf numFmtId="0" fontId="20" fillId="0" borderId="14" xfId="3" applyFont="1" applyFill="1" applyBorder="1" applyAlignment="1">
      <alignment vertical="top"/>
    </xf>
    <xf numFmtId="3" fontId="8" fillId="0" borderId="1" xfId="3" applyNumberFormat="1" applyFont="1" applyFill="1" applyBorder="1" applyAlignment="1">
      <alignment horizontal="center"/>
    </xf>
    <xf numFmtId="49" fontId="20" fillId="0" borderId="14" xfId="3" applyNumberFormat="1" applyFont="1" applyBorder="1" applyAlignment="1">
      <alignment horizontal="center"/>
    </xf>
    <xf numFmtId="49" fontId="20" fillId="0" borderId="21" xfId="3" applyNumberFormat="1" applyFont="1" applyBorder="1" applyAlignment="1">
      <alignment horizontal="center"/>
    </xf>
    <xf numFmtId="49" fontId="20" fillId="0" borderId="12" xfId="3" applyNumberFormat="1" applyFont="1" applyBorder="1" applyAlignment="1">
      <alignment horizontal="center"/>
    </xf>
    <xf numFmtId="49" fontId="20" fillId="0" borderId="1" xfId="3" applyNumberFormat="1" applyFont="1" applyBorder="1" applyAlignment="1">
      <alignment horizontal="center"/>
    </xf>
    <xf numFmtId="49" fontId="20" fillId="0" borderId="14" xfId="3" applyNumberFormat="1" applyFont="1" applyFill="1" applyBorder="1" applyAlignment="1">
      <alignment horizontal="center" vertical="top"/>
    </xf>
    <xf numFmtId="49" fontId="20" fillId="0" borderId="14" xfId="3" applyNumberFormat="1" applyFont="1" applyFill="1" applyBorder="1" applyAlignment="1">
      <alignment horizontal="center"/>
    </xf>
    <xf numFmtId="49" fontId="20" fillId="0" borderId="15" xfId="3" applyNumberFormat="1" applyFont="1" applyFill="1" applyBorder="1" applyAlignment="1">
      <alignment horizontal="center"/>
    </xf>
    <xf numFmtId="49" fontId="20" fillId="0" borderId="12" xfId="3" applyNumberFormat="1" applyFont="1" applyFill="1" applyBorder="1" applyAlignment="1">
      <alignment horizontal="center"/>
    </xf>
    <xf numFmtId="49" fontId="20" fillId="0" borderId="1" xfId="3" applyNumberFormat="1" applyFont="1" applyFill="1" applyBorder="1" applyAlignment="1">
      <alignment horizontal="center"/>
    </xf>
    <xf numFmtId="49" fontId="20" fillId="0" borderId="21" xfId="3" applyNumberFormat="1" applyFont="1" applyFill="1" applyBorder="1" applyAlignment="1">
      <alignment horizontal="center"/>
    </xf>
    <xf numFmtId="49" fontId="20" fillId="0" borderId="11" xfId="3" applyNumberFormat="1" applyFont="1" applyBorder="1" applyAlignment="1">
      <alignment horizontal="center"/>
    </xf>
    <xf numFmtId="0" fontId="20" fillId="0" borderId="1" xfId="3" applyFont="1" applyFill="1" applyBorder="1" applyAlignment="1">
      <alignment horizontal="left"/>
    </xf>
    <xf numFmtId="0" fontId="20" fillId="0" borderId="11" xfId="3" applyFont="1" applyFill="1" applyBorder="1" applyAlignment="1">
      <alignment horizontal="left"/>
    </xf>
    <xf numFmtId="0" fontId="20" fillId="0" borderId="13" xfId="3" applyFont="1" applyFill="1" applyBorder="1" applyAlignment="1">
      <alignment horizontal="left"/>
    </xf>
    <xf numFmtId="0" fontId="20" fillId="0" borderId="12" xfId="3" applyFont="1" applyFill="1" applyBorder="1" applyAlignment="1">
      <alignment horizontal="left"/>
    </xf>
    <xf numFmtId="0" fontId="20" fillId="0" borderId="21" xfId="3" applyFont="1" applyFill="1" applyBorder="1" applyAlignment="1">
      <alignment horizontal="left"/>
    </xf>
    <xf numFmtId="49" fontId="20" fillId="0" borderId="13" xfId="3" applyNumberFormat="1" applyFont="1" applyBorder="1" applyAlignment="1">
      <alignment horizontal="center"/>
    </xf>
    <xf numFmtId="0" fontId="20" fillId="0" borderId="14" xfId="3" applyFont="1" applyFill="1" applyBorder="1" applyAlignment="1"/>
    <xf numFmtId="0" fontId="20" fillId="0" borderId="1" xfId="3" applyFont="1" applyFill="1" applyBorder="1" applyAlignment="1"/>
    <xf numFmtId="0" fontId="20" fillId="0" borderId="12" xfId="3" applyFont="1" applyFill="1" applyBorder="1" applyAlignment="1"/>
    <xf numFmtId="49" fontId="20" fillId="0" borderId="13" xfId="3" applyNumberFormat="1" applyFont="1" applyFill="1" applyBorder="1" applyAlignment="1">
      <alignment horizontal="center"/>
    </xf>
    <xf numFmtId="0" fontId="20" fillId="0" borderId="13" xfId="3" applyFont="1" applyFill="1" applyBorder="1"/>
    <xf numFmtId="0" fontId="24" fillId="0" borderId="0" xfId="4"/>
    <xf numFmtId="0" fontId="24" fillId="0" borderId="0" xfId="4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1" fillId="0" borderId="0" xfId="3" applyFont="1" applyAlignment="1">
      <alignment horizontal="left"/>
    </xf>
    <xf numFmtId="0" fontId="4" fillId="0" borderId="29" xfId="2" applyFont="1" applyFill="1" applyBorder="1" applyAlignment="1">
      <alignment vertical="center"/>
    </xf>
    <xf numFmtId="0" fontId="7" fillId="0" borderId="29" xfId="3" applyBorder="1" applyAlignment="1">
      <alignment vertical="center"/>
    </xf>
    <xf numFmtId="0" fontId="7" fillId="0" borderId="0" xfId="3" applyBorder="1" applyAlignment="1">
      <alignment horizontal="left"/>
    </xf>
    <xf numFmtId="0" fontId="4" fillId="0" borderId="0" xfId="2" applyFont="1" applyFill="1" applyBorder="1" applyAlignment="1">
      <alignment vertical="center"/>
    </xf>
    <xf numFmtId="0" fontId="7" fillId="0" borderId="0" xfId="3" applyBorder="1" applyAlignment="1">
      <alignment vertical="center"/>
    </xf>
    <xf numFmtId="0" fontId="24" fillId="0" borderId="46" xfId="4" applyBorder="1" applyAlignment="1">
      <alignment horizontal="center" vertical="center" wrapText="1"/>
    </xf>
    <xf numFmtId="0" fontId="24" fillId="0" borderId="47" xfId="4" applyBorder="1" applyAlignment="1">
      <alignment horizontal="center" vertical="center" wrapText="1"/>
    </xf>
    <xf numFmtId="0" fontId="24" fillId="0" borderId="51" xfId="4" applyBorder="1" applyAlignment="1">
      <alignment horizontal="center" vertical="center" wrapText="1"/>
    </xf>
    <xf numFmtId="0" fontId="24" fillId="0" borderId="52" xfId="4" applyBorder="1" applyAlignment="1">
      <alignment horizontal="center" vertical="center" wrapText="1"/>
    </xf>
    <xf numFmtId="0" fontId="24" fillId="0" borderId="39" xfId="4" applyBorder="1" applyAlignment="1">
      <alignment horizontal="center" vertical="center" wrapText="1"/>
    </xf>
    <xf numFmtId="0" fontId="24" fillId="0" borderId="40" xfId="4" applyBorder="1" applyAlignment="1">
      <alignment horizontal="center" vertical="center" wrapText="1"/>
    </xf>
    <xf numFmtId="0" fontId="24" fillId="0" borderId="3" xfId="4" applyBorder="1" applyAlignment="1">
      <alignment horizontal="center" vertical="center" wrapText="1"/>
    </xf>
    <xf numFmtId="0" fontId="24" fillId="0" borderId="25" xfId="4" applyBorder="1" applyAlignment="1">
      <alignment horizontal="center" vertical="center" wrapText="1"/>
    </xf>
    <xf numFmtId="0" fontId="24" fillId="0" borderId="53" xfId="4" applyBorder="1" applyAlignment="1">
      <alignment horizontal="center" vertical="center" wrapText="1"/>
    </xf>
    <xf numFmtId="0" fontId="24" fillId="3" borderId="30" xfId="4" applyFill="1" applyBorder="1" applyAlignment="1">
      <alignment horizontal="center" vertical="center" wrapText="1"/>
    </xf>
    <xf numFmtId="0" fontId="24" fillId="3" borderId="54" xfId="4" applyFill="1" applyBorder="1" applyAlignment="1">
      <alignment horizontal="center" vertical="center" wrapText="1"/>
    </xf>
    <xf numFmtId="0" fontId="24" fillId="3" borderId="55" xfId="4" applyFill="1" applyBorder="1" applyAlignment="1">
      <alignment horizontal="center" vertical="center" wrapText="1"/>
    </xf>
    <xf numFmtId="0" fontId="24" fillId="3" borderId="56" xfId="4" applyFill="1" applyBorder="1" applyAlignment="1">
      <alignment horizontal="center" vertical="center" wrapText="1"/>
    </xf>
    <xf numFmtId="0" fontId="24" fillId="3" borderId="28" xfId="4" applyFill="1" applyBorder="1" applyAlignment="1">
      <alignment horizontal="center" vertical="center" wrapText="1"/>
    </xf>
    <xf numFmtId="0" fontId="24" fillId="3" borderId="57" xfId="4" applyFill="1" applyBorder="1" applyAlignment="1">
      <alignment horizontal="center" vertical="center" wrapText="1"/>
    </xf>
    <xf numFmtId="0" fontId="24" fillId="0" borderId="54" xfId="4" applyBorder="1" applyAlignment="1">
      <alignment horizontal="center" vertical="center" wrapText="1"/>
    </xf>
    <xf numFmtId="0" fontId="7" fillId="0" borderId="28" xfId="3" applyBorder="1" applyAlignment="1">
      <alignment horizontal="left" vertical="center"/>
    </xf>
    <xf numFmtId="2" fontId="27" fillId="0" borderId="58" xfId="4" applyNumberFormat="1" applyFont="1" applyFill="1" applyBorder="1" applyAlignment="1">
      <alignment horizontal="center" vertical="center" wrapText="1"/>
    </xf>
    <xf numFmtId="2" fontId="27" fillId="0" borderId="59" xfId="4" applyNumberFormat="1" applyFont="1" applyFill="1" applyBorder="1" applyAlignment="1">
      <alignment horizontal="center" vertical="center" wrapText="1"/>
    </xf>
    <xf numFmtId="164" fontId="27" fillId="0" borderId="60" xfId="4" applyNumberFormat="1" applyFont="1" applyFill="1" applyBorder="1" applyAlignment="1">
      <alignment horizontal="center" vertical="center" wrapText="1"/>
    </xf>
    <xf numFmtId="3" fontId="27" fillId="0" borderId="61" xfId="4" applyNumberFormat="1" applyFont="1" applyFill="1" applyBorder="1" applyAlignment="1">
      <alignment horizontal="center" vertical="center" wrapText="1"/>
    </xf>
    <xf numFmtId="164" fontId="27" fillId="0" borderId="58" xfId="4" applyNumberFormat="1" applyFont="1" applyFill="1" applyBorder="1" applyAlignment="1">
      <alignment horizontal="center" vertical="center" wrapText="1"/>
    </xf>
    <xf numFmtId="0" fontId="27" fillId="0" borderId="58" xfId="4" applyFont="1" applyFill="1" applyBorder="1" applyAlignment="1">
      <alignment horizontal="center" vertical="center" wrapText="1"/>
    </xf>
    <xf numFmtId="0" fontId="27" fillId="0" borderId="61" xfId="4" applyFont="1" applyFill="1" applyBorder="1" applyAlignment="1">
      <alignment horizontal="center" vertical="center" wrapText="1"/>
    </xf>
    <xf numFmtId="3" fontId="27" fillId="0" borderId="54" xfId="4" applyNumberFormat="1" applyFont="1" applyBorder="1" applyAlignment="1">
      <alignment horizontal="center"/>
    </xf>
    <xf numFmtId="0" fontId="1" fillId="0" borderId="0" xfId="3" applyFont="1" applyAlignment="1">
      <alignment horizontal="right"/>
    </xf>
    <xf numFmtId="0" fontId="14" fillId="0" borderId="0" xfId="3" applyFont="1" applyAlignment="1"/>
    <xf numFmtId="2" fontId="14" fillId="0" borderId="0" xfId="3" applyNumberFormat="1" applyFont="1" applyAlignment="1"/>
    <xf numFmtId="0" fontId="1" fillId="0" borderId="0" xfId="3" applyFont="1" applyFill="1"/>
    <xf numFmtId="0" fontId="1" fillId="0" borderId="29" xfId="3" applyFont="1" applyFill="1" applyBorder="1" applyAlignment="1"/>
    <xf numFmtId="0" fontId="1" fillId="0" borderId="0" xfId="3" applyFont="1" applyFill="1" applyBorder="1" applyAlignment="1"/>
    <xf numFmtId="4" fontId="24" fillId="0" borderId="0" xfId="4" applyNumberFormat="1" applyAlignment="1">
      <alignment horizontal="center" vertical="center" wrapText="1"/>
    </xf>
    <xf numFmtId="168" fontId="1" fillId="0" borderId="0" xfId="3" applyNumberFormat="1" applyFont="1" applyFill="1" applyBorder="1"/>
    <xf numFmtId="165" fontId="1" fillId="0" borderId="0" xfId="3" applyNumberFormat="1" applyFont="1" applyFill="1" applyBorder="1"/>
    <xf numFmtId="0" fontId="1" fillId="0" borderId="0" xfId="3" applyFont="1" applyFill="1" applyAlignment="1">
      <alignment horizontal="center"/>
    </xf>
    <xf numFmtId="0" fontId="1" fillId="0" borderId="0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4" fontId="1" fillId="0" borderId="0" xfId="3" applyNumberFormat="1" applyFont="1" applyBorder="1"/>
    <xf numFmtId="2" fontId="1" fillId="0" borderId="0" xfId="3" applyNumberFormat="1" applyFont="1" applyBorder="1" applyAlignment="1"/>
    <xf numFmtId="0" fontId="24" fillId="0" borderId="0" xfId="4" applyBorder="1" applyAlignment="1">
      <alignment horizontal="center" vertical="center" wrapText="1"/>
    </xf>
    <xf numFmtId="0" fontId="7" fillId="0" borderId="0" xfId="3" applyBorder="1" applyAlignment="1">
      <alignment horizontal="left" vertical="center"/>
    </xf>
    <xf numFmtId="2" fontId="27" fillId="0" borderId="0" xfId="4" applyNumberFormat="1" applyFont="1" applyFill="1" applyBorder="1" applyAlignment="1">
      <alignment horizontal="center" vertical="center" wrapText="1"/>
    </xf>
    <xf numFmtId="164" fontId="27" fillId="0" borderId="0" xfId="4" applyNumberFormat="1" applyFont="1" applyFill="1" applyBorder="1" applyAlignment="1">
      <alignment horizontal="center" vertical="center" wrapText="1"/>
    </xf>
    <xf numFmtId="3" fontId="27" fillId="0" borderId="0" xfId="4" applyNumberFormat="1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 wrapText="1"/>
    </xf>
    <xf numFmtId="3" fontId="27" fillId="0" borderId="0" xfId="4" applyNumberFormat="1" applyFont="1" applyBorder="1" applyAlignment="1">
      <alignment horizontal="center"/>
    </xf>
    <xf numFmtId="14" fontId="1" fillId="0" borderId="29" xfId="3" applyNumberFormat="1" applyFont="1" applyBorder="1" applyAlignment="1"/>
    <xf numFmtId="1" fontId="12" fillId="0" borderId="15" xfId="3" applyNumberFormat="1" applyFont="1" applyBorder="1" applyAlignment="1">
      <alignment horizontal="center"/>
    </xf>
    <xf numFmtId="1" fontId="1" fillId="0" borderId="1" xfId="3" applyNumberFormat="1" applyFont="1" applyFill="1" applyBorder="1" applyAlignment="1">
      <alignment horizontal="right"/>
    </xf>
    <xf numFmtId="1" fontId="12" fillId="0" borderId="21" xfId="3" applyNumberFormat="1" applyFont="1" applyFill="1" applyBorder="1" applyAlignment="1">
      <alignment horizontal="center" vertical="top"/>
    </xf>
    <xf numFmtId="0" fontId="1" fillId="0" borderId="0" xfId="3" applyFont="1" applyBorder="1" applyAlignment="1">
      <alignment horizontal="center"/>
    </xf>
    <xf numFmtId="0" fontId="13" fillId="0" borderId="3" xfId="3" applyFont="1" applyFill="1" applyBorder="1" applyAlignment="1">
      <alignment horizontal="left" vertical="center"/>
    </xf>
    <xf numFmtId="0" fontId="1" fillId="0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1" fillId="0" borderId="0" xfId="3" applyFont="1" applyBorder="1" applyAlignment="1">
      <alignment horizontal="center"/>
    </xf>
    <xf numFmtId="2" fontId="1" fillId="0" borderId="1" xfId="3" applyNumberFormat="1" applyFont="1" applyFill="1" applyBorder="1" applyAlignment="1">
      <alignment horizontal="right"/>
    </xf>
    <xf numFmtId="4" fontId="1" fillId="0" borderId="0" xfId="3" applyNumberFormat="1" applyFont="1" applyFill="1"/>
    <xf numFmtId="164" fontId="1" fillId="0" borderId="62" xfId="3" applyNumberFormat="1" applyFont="1" applyFill="1" applyBorder="1" applyAlignment="1">
      <alignment horizontal="right"/>
    </xf>
    <xf numFmtId="164" fontId="1" fillId="0" borderId="1" xfId="3" applyNumberFormat="1" applyFont="1" applyFill="1" applyBorder="1" applyAlignment="1">
      <alignment horizontal="center"/>
    </xf>
    <xf numFmtId="2" fontId="1" fillId="0" borderId="1" xfId="3" applyNumberFormat="1" applyFont="1" applyFill="1" applyBorder="1" applyAlignment="1">
      <alignment horizontal="center"/>
    </xf>
    <xf numFmtId="167" fontId="8" fillId="0" borderId="1" xfId="3" applyNumberFormat="1" applyFont="1" applyFill="1" applyBorder="1" applyAlignment="1">
      <alignment horizontal="center"/>
    </xf>
    <xf numFmtId="4" fontId="8" fillId="0" borderId="1" xfId="3" applyNumberFormat="1" applyFont="1" applyFill="1" applyBorder="1" applyAlignment="1">
      <alignment horizontal="right"/>
    </xf>
    <xf numFmtId="2" fontId="27" fillId="0" borderId="28" xfId="4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left" vertical="center"/>
    </xf>
    <xf numFmtId="2" fontId="12" fillId="0" borderId="16" xfId="3" applyNumberFormat="1" applyFont="1" applyFill="1" applyBorder="1" applyAlignment="1">
      <alignment horizontal="center"/>
    </xf>
    <xf numFmtId="0" fontId="12" fillId="0" borderId="8" xfId="3" applyFont="1" applyFill="1" applyBorder="1" applyAlignment="1">
      <alignment horizontal="left" vertical="center"/>
    </xf>
    <xf numFmtId="0" fontId="12" fillId="0" borderId="4" xfId="3" applyFont="1" applyFill="1" applyBorder="1" applyAlignment="1">
      <alignment horizontal="left" vertical="center"/>
    </xf>
    <xf numFmtId="0" fontId="12" fillId="0" borderId="3" xfId="3" applyFont="1" applyFill="1" applyBorder="1" applyAlignment="1">
      <alignment horizontal="left"/>
    </xf>
    <xf numFmtId="0" fontId="12" fillId="0" borderId="4" xfId="3" applyFont="1" applyFill="1" applyBorder="1" applyAlignment="1">
      <alignment horizontal="left"/>
    </xf>
    <xf numFmtId="2" fontId="12" fillId="0" borderId="11" xfId="3" applyNumberFormat="1" applyFont="1" applyFill="1" applyBorder="1" applyAlignment="1">
      <alignment horizontal="center"/>
    </xf>
    <xf numFmtId="0" fontId="12" fillId="0" borderId="11" xfId="3" applyFont="1" applyFill="1" applyBorder="1" applyAlignment="1">
      <alignment horizontal="left"/>
    </xf>
    <xf numFmtId="2" fontId="12" fillId="0" borderId="24" xfId="3" applyNumberFormat="1" applyFont="1" applyFill="1" applyBorder="1" applyAlignment="1">
      <alignment horizontal="center"/>
    </xf>
    <xf numFmtId="3" fontId="1" fillId="0" borderId="0" xfId="3" applyNumberFormat="1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3" fontId="8" fillId="0" borderId="0" xfId="3" applyNumberFormat="1" applyFont="1" applyFill="1" applyBorder="1" applyAlignment="1"/>
    <xf numFmtId="0" fontId="8" fillId="0" borderId="9" xfId="3" applyFont="1" applyFill="1" applyBorder="1" applyAlignment="1">
      <alignment horizontal="center"/>
    </xf>
    <xf numFmtId="0" fontId="1" fillId="0" borderId="10" xfId="3" applyFont="1" applyFill="1" applyBorder="1" applyAlignment="1">
      <alignment vertical="center"/>
    </xf>
    <xf numFmtId="165" fontId="8" fillId="0" borderId="0" xfId="3" applyNumberFormat="1" applyFont="1" applyFill="1" applyBorder="1" applyAlignment="1"/>
    <xf numFmtId="164" fontId="1" fillId="0" borderId="0" xfId="3" applyNumberFormat="1" applyFont="1" applyFill="1" applyAlignment="1">
      <alignment horizontal="center"/>
    </xf>
    <xf numFmtId="165" fontId="1" fillId="0" borderId="0" xfId="3" applyNumberFormat="1" applyFont="1" applyFill="1" applyAlignment="1">
      <alignment horizontal="center"/>
    </xf>
    <xf numFmtId="49" fontId="20" fillId="0" borderId="11" xfId="3" applyNumberFormat="1" applyFont="1" applyFill="1" applyBorder="1" applyAlignment="1">
      <alignment horizontal="center"/>
    </xf>
    <xf numFmtId="164" fontId="12" fillId="0" borderId="1" xfId="3" applyNumberFormat="1" applyFont="1" applyFill="1" applyBorder="1" applyAlignment="1">
      <alignment horizontal="center" vertical="top"/>
    </xf>
    <xf numFmtId="0" fontId="12" fillId="0" borderId="1" xfId="3" applyFont="1" applyFill="1" applyBorder="1" applyAlignment="1">
      <alignment horizontal="center" vertical="top"/>
    </xf>
    <xf numFmtId="0" fontId="12" fillId="0" borderId="1" xfId="3" applyFont="1" applyFill="1" applyBorder="1" applyAlignment="1">
      <alignment horizontal="left" vertical="top"/>
    </xf>
    <xf numFmtId="0" fontId="12" fillId="0" borderId="1" xfId="3" applyFont="1" applyFill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164" fontId="12" fillId="0" borderId="13" xfId="3" applyNumberFormat="1" applyFont="1" applyFill="1" applyBorder="1" applyAlignment="1">
      <alignment horizontal="center"/>
    </xf>
    <xf numFmtId="1" fontId="12" fillId="0" borderId="14" xfId="3" applyNumberFormat="1" applyFont="1" applyFill="1" applyBorder="1" applyAlignment="1">
      <alignment horizontal="center"/>
    </xf>
    <xf numFmtId="1" fontId="12" fillId="0" borderId="15" xfId="3" applyNumberFormat="1" applyFont="1" applyFill="1" applyBorder="1" applyAlignment="1">
      <alignment horizontal="center"/>
    </xf>
    <xf numFmtId="49" fontId="12" fillId="0" borderId="14" xfId="3" applyNumberFormat="1" applyFont="1" applyFill="1" applyBorder="1" applyAlignment="1">
      <alignment horizontal="center"/>
    </xf>
    <xf numFmtId="49" fontId="15" fillId="0" borderId="14" xfId="3" applyNumberFormat="1" applyFont="1" applyFill="1" applyBorder="1" applyAlignment="1">
      <alignment horizontal="center"/>
    </xf>
    <xf numFmtId="1" fontId="12" fillId="0" borderId="1" xfId="3" applyNumberFormat="1" applyFont="1" applyFill="1" applyBorder="1" applyAlignment="1">
      <alignment horizontal="center"/>
    </xf>
    <xf numFmtId="165" fontId="28" fillId="0" borderId="0" xfId="3" applyNumberFormat="1" applyFont="1" applyBorder="1" applyAlignment="1"/>
    <xf numFmtId="0" fontId="28" fillId="0" borderId="0" xfId="3" applyFont="1"/>
    <xf numFmtId="165" fontId="28" fillId="0" borderId="0" xfId="3" applyNumberFormat="1" applyFont="1"/>
    <xf numFmtId="165" fontId="1" fillId="0" borderId="1" xfId="3" applyNumberFormat="1" applyFont="1" applyBorder="1" applyAlignment="1">
      <alignment horizontal="center"/>
    </xf>
    <xf numFmtId="49" fontId="20" fillId="2" borderId="1" xfId="3" applyNumberFormat="1" applyFont="1" applyFill="1" applyBorder="1" applyAlignment="1">
      <alignment horizontal="center"/>
    </xf>
    <xf numFmtId="0" fontId="12" fillId="0" borderId="6" xfId="3" applyFont="1" applyFill="1" applyBorder="1" applyAlignment="1">
      <alignment horizontal="left"/>
    </xf>
    <xf numFmtId="0" fontId="20" fillId="0" borderId="8" xfId="3" applyFont="1" applyFill="1" applyBorder="1"/>
    <xf numFmtId="0" fontId="20" fillId="0" borderId="4" xfId="3" applyFont="1" applyFill="1" applyBorder="1"/>
    <xf numFmtId="0" fontId="21" fillId="0" borderId="13" xfId="3" applyFont="1" applyFill="1" applyBorder="1" applyAlignment="1">
      <alignment horizontal="right"/>
    </xf>
    <xf numFmtId="49" fontId="20" fillId="0" borderId="12" xfId="3" applyNumberFormat="1" applyFont="1" applyFill="1" applyBorder="1" applyAlignment="1">
      <alignment horizontal="center" vertical="top"/>
    </xf>
    <xf numFmtId="0" fontId="12" fillId="0" borderId="12" xfId="3" applyFont="1" applyFill="1" applyBorder="1" applyAlignment="1">
      <alignment horizontal="left" vertical="top"/>
    </xf>
    <xf numFmtId="0" fontId="23" fillId="0" borderId="13" xfId="3" applyFont="1" applyFill="1" applyBorder="1"/>
    <xf numFmtId="0" fontId="22" fillId="0" borderId="11" xfId="3" applyFont="1" applyFill="1" applyBorder="1"/>
    <xf numFmtId="0" fontId="22" fillId="0" borderId="12" xfId="3" applyFont="1" applyFill="1" applyBorder="1"/>
    <xf numFmtId="0" fontId="22" fillId="0" borderId="13" xfId="3" applyFont="1" applyFill="1" applyBorder="1"/>
    <xf numFmtId="0" fontId="15" fillId="0" borderId="12" xfId="3" applyFont="1" applyFill="1" applyBorder="1"/>
    <xf numFmtId="0" fontId="15" fillId="0" borderId="13" xfId="3" applyFont="1" applyFill="1" applyBorder="1"/>
    <xf numFmtId="49" fontId="21" fillId="0" borderId="13" xfId="3" applyNumberFormat="1" applyFont="1" applyFill="1" applyBorder="1" applyAlignment="1">
      <alignment horizontal="center"/>
    </xf>
    <xf numFmtId="49" fontId="20" fillId="2" borderId="11" xfId="3" applyNumberFormat="1" applyFont="1" applyFill="1" applyBorder="1" applyAlignment="1">
      <alignment horizontal="center"/>
    </xf>
    <xf numFmtId="2" fontId="12" fillId="0" borderId="14" xfId="3" applyNumberFormat="1" applyFont="1" applyBorder="1" applyAlignment="1">
      <alignment horizontal="center"/>
    </xf>
    <xf numFmtId="1" fontId="12" fillId="0" borderId="14" xfId="3" applyNumberFormat="1" applyFont="1" applyBorder="1" applyAlignment="1">
      <alignment horizontal="center"/>
    </xf>
    <xf numFmtId="0" fontId="12" fillId="0" borderId="21" xfId="3" applyFont="1" applyFill="1" applyBorder="1"/>
    <xf numFmtId="0" fontId="22" fillId="0" borderId="12" xfId="3" applyFont="1" applyFill="1" applyBorder="1" applyAlignment="1">
      <alignment horizontal="left"/>
    </xf>
    <xf numFmtId="0" fontId="12" fillId="0" borderId="11" xfId="3" applyFont="1" applyFill="1" applyBorder="1"/>
    <xf numFmtId="0" fontId="20" fillId="0" borderId="13" xfId="3" applyFont="1" applyFill="1" applyBorder="1" applyAlignment="1">
      <alignment horizontal="right"/>
    </xf>
    <xf numFmtId="49" fontId="12" fillId="0" borderId="11" xfId="3" applyNumberFormat="1" applyFont="1" applyFill="1" applyBorder="1" applyAlignment="1">
      <alignment horizontal="center"/>
    </xf>
    <xf numFmtId="1" fontId="12" fillId="0" borderId="16" xfId="3" applyNumberFormat="1" applyFont="1" applyFill="1" applyBorder="1" applyAlignment="1">
      <alignment horizontal="center"/>
    </xf>
    <xf numFmtId="1" fontId="12" fillId="0" borderId="24" xfId="3" applyNumberFormat="1" applyFont="1" applyFill="1" applyBorder="1" applyAlignment="1">
      <alignment horizontal="center"/>
    </xf>
    <xf numFmtId="49" fontId="12" fillId="0" borderId="1" xfId="3" applyNumberFormat="1" applyFont="1" applyFill="1" applyBorder="1" applyAlignment="1">
      <alignment horizontal="center"/>
    </xf>
    <xf numFmtId="0" fontId="12" fillId="0" borderId="13" xfId="3" applyFont="1" applyFill="1" applyBorder="1" applyAlignment="1">
      <alignment horizontal="center" vertical="center"/>
    </xf>
    <xf numFmtId="49" fontId="12" fillId="0" borderId="11" xfId="3" applyNumberFormat="1" applyFont="1" applyFill="1" applyBorder="1" applyAlignment="1">
      <alignment horizontal="center" vertical="center"/>
    </xf>
    <xf numFmtId="3" fontId="1" fillId="0" borderId="1" xfId="3" applyNumberFormat="1" applyFont="1" applyBorder="1" applyAlignment="1">
      <alignment horizontal="right"/>
    </xf>
    <xf numFmtId="49" fontId="12" fillId="0" borderId="9" xfId="3" applyNumberFormat="1" applyFont="1" applyFill="1" applyBorder="1" applyAlignment="1">
      <alignment horizontal="center"/>
    </xf>
    <xf numFmtId="49" fontId="12" fillId="0" borderId="3" xfId="3" applyNumberFormat="1" applyFont="1" applyFill="1" applyBorder="1" applyAlignment="1">
      <alignment horizontal="center"/>
    </xf>
    <xf numFmtId="49" fontId="12" fillId="0" borderId="15" xfId="3" applyNumberFormat="1" applyFont="1" applyFill="1" applyBorder="1" applyAlignment="1">
      <alignment horizontal="center"/>
    </xf>
    <xf numFmtId="0" fontId="12" fillId="0" borderId="13" xfId="3" applyFont="1" applyFill="1" applyBorder="1"/>
    <xf numFmtId="49" fontId="12" fillId="0" borderId="13" xfId="3" applyNumberFormat="1" applyFont="1" applyFill="1" applyBorder="1" applyAlignment="1">
      <alignment horizontal="center"/>
    </xf>
    <xf numFmtId="1" fontId="12" fillId="0" borderId="13" xfId="3" applyNumberFormat="1" applyFont="1" applyFill="1" applyBorder="1" applyAlignment="1">
      <alignment horizontal="center"/>
    </xf>
    <xf numFmtId="49" fontId="12" fillId="0" borderId="15" xfId="3" applyNumberFormat="1" applyFont="1" applyFill="1" applyBorder="1" applyAlignment="1">
      <alignment horizontal="left"/>
    </xf>
    <xf numFmtId="0" fontId="20" fillId="0" borderId="11" xfId="3" applyFont="1" applyFill="1" applyBorder="1" applyAlignment="1"/>
    <xf numFmtId="0" fontId="20" fillId="0" borderId="13" xfId="3" applyFont="1" applyFill="1" applyBorder="1" applyAlignment="1"/>
    <xf numFmtId="49" fontId="19" fillId="0" borderId="12" xfId="3" applyNumberFormat="1" applyFont="1" applyFill="1" applyBorder="1" applyAlignment="1">
      <alignment horizontal="center"/>
    </xf>
    <xf numFmtId="0" fontId="22" fillId="0" borderId="13" xfId="3" applyFont="1" applyFill="1" applyBorder="1" applyAlignment="1"/>
    <xf numFmtId="1" fontId="1" fillId="0" borderId="1" xfId="3" applyNumberFormat="1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/>
    </xf>
    <xf numFmtId="166" fontId="27" fillId="0" borderId="28" xfId="4" applyNumberFormat="1" applyFont="1" applyFill="1" applyBorder="1" applyAlignment="1">
      <alignment horizontal="center" vertical="center" wrapText="1"/>
    </xf>
    <xf numFmtId="4" fontId="27" fillId="0" borderId="61" xfId="4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4" fontId="12" fillId="4" borderId="1" xfId="3" applyNumberFormat="1" applyFont="1" applyFill="1" applyBorder="1" applyAlignment="1">
      <alignment horizontal="center"/>
    </xf>
    <xf numFmtId="0" fontId="12" fillId="4" borderId="1" xfId="3" applyFont="1" applyFill="1" applyBorder="1" applyAlignment="1">
      <alignment horizontal="center"/>
    </xf>
    <xf numFmtId="0" fontId="12" fillId="4" borderId="1" xfId="3" applyFont="1" applyFill="1" applyBorder="1" applyAlignment="1">
      <alignment horizontal="left"/>
    </xf>
    <xf numFmtId="49" fontId="12" fillId="4" borderId="15" xfId="3" applyNumberFormat="1" applyFont="1" applyFill="1" applyBorder="1" applyAlignment="1">
      <alignment horizontal="center"/>
    </xf>
    <xf numFmtId="0" fontId="20" fillId="4" borderId="1" xfId="3" applyFont="1" applyFill="1" applyBorder="1" applyAlignment="1">
      <alignment horizontal="left"/>
    </xf>
    <xf numFmtId="0" fontId="12" fillId="4" borderId="14" xfId="3" applyFont="1" applyFill="1" applyBorder="1" applyAlignment="1">
      <alignment horizontal="left"/>
    </xf>
    <xf numFmtId="164" fontId="1" fillId="0" borderId="1" xfId="3" applyNumberFormat="1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left"/>
    </xf>
    <xf numFmtId="0" fontId="1" fillId="0" borderId="0" xfId="3" applyFont="1" applyFill="1" applyAlignment="1">
      <alignment horizontal="center"/>
    </xf>
    <xf numFmtId="0" fontId="17" fillId="0" borderId="29" xfId="3" applyFont="1" applyFill="1" applyBorder="1" applyAlignment="1">
      <alignment horizontal="center"/>
    </xf>
    <xf numFmtId="0" fontId="24" fillId="0" borderId="39" xfId="4" applyBorder="1" applyAlignment="1">
      <alignment horizontal="center" vertical="center" wrapText="1"/>
    </xf>
    <xf numFmtId="0" fontId="24" fillId="0" borderId="44" xfId="4" applyBorder="1" applyAlignment="1">
      <alignment horizontal="center" vertical="center" wrapText="1"/>
    </xf>
    <xf numFmtId="0" fontId="24" fillId="0" borderId="40" xfId="4" applyBorder="1" applyAlignment="1">
      <alignment horizontal="center" vertical="center" wrapText="1"/>
    </xf>
    <xf numFmtId="0" fontId="24" fillId="0" borderId="45" xfId="4" applyBorder="1" applyAlignment="1">
      <alignment horizontal="center" vertical="center" wrapText="1"/>
    </xf>
    <xf numFmtId="0" fontId="24" fillId="0" borderId="31" xfId="4" applyBorder="1" applyAlignment="1">
      <alignment horizontal="center" vertical="center" wrapText="1"/>
    </xf>
    <xf numFmtId="0" fontId="24" fillId="0" borderId="32" xfId="4" applyBorder="1" applyAlignment="1">
      <alignment horizontal="center" vertical="center" wrapText="1"/>
    </xf>
    <xf numFmtId="0" fontId="24" fillId="0" borderId="41" xfId="4" applyBorder="1" applyAlignment="1">
      <alignment horizontal="center" vertical="center" wrapText="1"/>
    </xf>
    <xf numFmtId="0" fontId="24" fillId="0" borderId="48" xfId="4" applyBorder="1" applyAlignment="1">
      <alignment horizontal="center" vertical="center" wrapText="1"/>
    </xf>
    <xf numFmtId="0" fontId="24" fillId="0" borderId="10" xfId="4" applyBorder="1" applyAlignment="1">
      <alignment horizontal="center" vertical="center" wrapText="1"/>
    </xf>
    <xf numFmtId="0" fontId="24" fillId="0" borderId="9" xfId="4" applyBorder="1" applyAlignment="1">
      <alignment horizontal="center" vertical="center" wrapText="1"/>
    </xf>
    <xf numFmtId="0" fontId="24" fillId="0" borderId="49" xfId="4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29" xfId="3" applyFont="1" applyFill="1" applyBorder="1" applyAlignment="1">
      <alignment horizontal="center" vertical="center"/>
    </xf>
    <xf numFmtId="0" fontId="25" fillId="3" borderId="0" xfId="4" applyFont="1" applyFill="1" applyAlignment="1">
      <alignment horizontal="center" vertical="center" wrapText="1"/>
    </xf>
    <xf numFmtId="0" fontId="24" fillId="0" borderId="30" xfId="4" applyBorder="1" applyAlignment="1">
      <alignment horizontal="center" vertical="center" textRotation="90" wrapText="1"/>
    </xf>
    <xf numFmtId="0" fontId="24" fillId="0" borderId="38" xfId="4" applyBorder="1" applyAlignment="1">
      <alignment horizontal="center" vertical="center" textRotation="90" wrapText="1"/>
    </xf>
    <xf numFmtId="0" fontId="24" fillId="0" borderId="50" xfId="4" applyBorder="1" applyAlignment="1">
      <alignment horizontal="center" vertical="center" textRotation="90" wrapText="1"/>
    </xf>
    <xf numFmtId="0" fontId="24" fillId="0" borderId="30" xfId="4" applyBorder="1" applyAlignment="1">
      <alignment horizontal="center" vertical="center" wrapText="1"/>
    </xf>
    <xf numFmtId="0" fontId="24" fillId="0" borderId="38" xfId="4" applyBorder="1" applyAlignment="1">
      <alignment horizontal="center" vertical="center" wrapText="1"/>
    </xf>
    <xf numFmtId="0" fontId="24" fillId="0" borderId="50" xfId="4" applyBorder="1" applyAlignment="1">
      <alignment horizontal="center" vertical="center" wrapText="1"/>
    </xf>
    <xf numFmtId="0" fontId="24" fillId="0" borderId="33" xfId="4" applyBorder="1" applyAlignment="1">
      <alignment horizontal="center" vertical="center" wrapText="1"/>
    </xf>
    <xf numFmtId="0" fontId="24" fillId="0" borderId="34" xfId="4" applyBorder="1" applyAlignment="1">
      <alignment horizontal="center" vertical="center" wrapText="1"/>
    </xf>
    <xf numFmtId="0" fontId="24" fillId="0" borderId="35" xfId="4" applyBorder="1" applyAlignment="1">
      <alignment horizontal="center" vertical="center" wrapText="1"/>
    </xf>
    <xf numFmtId="0" fontId="24" fillId="0" borderId="36" xfId="4" applyBorder="1" applyAlignment="1">
      <alignment horizontal="center" vertical="center" wrapText="1"/>
    </xf>
    <xf numFmtId="0" fontId="24" fillId="0" borderId="37" xfId="4" applyBorder="1" applyAlignment="1">
      <alignment horizontal="center" vertical="center" wrapText="1"/>
    </xf>
    <xf numFmtId="0" fontId="24" fillId="0" borderId="42" xfId="4" applyBorder="1" applyAlignment="1">
      <alignment horizontal="center" vertical="center" wrapText="1"/>
    </xf>
    <xf numFmtId="0" fontId="24" fillId="0" borderId="43" xfId="4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/>
    </xf>
    <xf numFmtId="164" fontId="11" fillId="0" borderId="20" xfId="3" applyNumberFormat="1" applyFont="1" applyBorder="1" applyAlignment="1">
      <alignment horizontal="center"/>
    </xf>
    <xf numFmtId="0" fontId="1" fillId="0" borderId="20" xfId="3" applyFont="1" applyFill="1" applyBorder="1" applyAlignment="1">
      <alignment horizontal="center"/>
    </xf>
    <xf numFmtId="0" fontId="1" fillId="0" borderId="19" xfId="2" applyFont="1" applyFill="1" applyBorder="1" applyAlignment="1">
      <alignment horizontal="left"/>
    </xf>
    <xf numFmtId="0" fontId="10" fillId="0" borderId="9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/>
    </xf>
    <xf numFmtId="164" fontId="1" fillId="0" borderId="12" xfId="3" applyNumberFormat="1" applyFont="1" applyBorder="1" applyAlignment="1">
      <alignment horizontal="center" vertical="center" wrapText="1"/>
    </xf>
    <xf numFmtId="164" fontId="1" fillId="0" borderId="13" xfId="3" applyNumberFormat="1" applyFont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0" fontId="1" fillId="0" borderId="12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3" applyFont="1" applyBorder="1" applyAlignment="1">
      <alignment horizontal="center"/>
    </xf>
    <xf numFmtId="0" fontId="1" fillId="0" borderId="3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164" fontId="1" fillId="0" borderId="11" xfId="3" applyNumberFormat="1" applyFont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164" fontId="1" fillId="0" borderId="12" xfId="3" applyNumberFormat="1" applyFont="1" applyFill="1" applyBorder="1" applyAlignment="1">
      <alignment horizontal="center" vertical="center" wrapText="1"/>
    </xf>
    <xf numFmtId="164" fontId="1" fillId="0" borderId="13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10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164" fontId="1" fillId="0" borderId="11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0000000}"/>
    <cellStyle name="Normal 5" xfId="1" xr:uid="{00000000-0005-0000-0000-000001000000}"/>
    <cellStyle name="Parasts 2" xfId="3" xr:uid="{00000000-0005-0000-0000-000003000000}"/>
    <cellStyle name="Parasts 2 2" xfId="4" xr:uid="{9600C387-7B0D-4097-8332-7DB9A94B0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3AEB-A77A-434E-AB99-C15AE239B2BB}">
  <sheetPr codeName="Lapa11"/>
  <dimension ref="A1:M125"/>
  <sheetViews>
    <sheetView showGridLines="0" tabSelected="1" view="pageLayout" zoomScaleNormal="100" workbookViewId="0">
      <selection activeCell="L20" sqref="L20"/>
    </sheetView>
  </sheetViews>
  <sheetFormatPr defaultRowHeight="14.4" x14ac:dyDescent="0.3"/>
  <cols>
    <col min="1" max="1" width="5.44140625" style="196" customWidth="1"/>
    <col min="2" max="2" width="19.88671875" style="196" customWidth="1"/>
    <col min="3" max="3" width="9" style="196" customWidth="1"/>
    <col min="4" max="4" width="10" style="196" customWidth="1"/>
    <col min="5" max="5" width="11.44140625" style="196" customWidth="1"/>
    <col min="6" max="6" width="10.5546875" style="196" customWidth="1"/>
    <col min="7" max="7" width="9.109375" style="196"/>
    <col min="8" max="8" width="10" style="196" bestFit="1" customWidth="1"/>
    <col min="9" max="9" width="9.109375" style="196"/>
    <col min="10" max="10" width="10.44140625" style="196" bestFit="1" customWidth="1"/>
    <col min="11" max="11" width="8.33203125" style="196" customWidth="1"/>
    <col min="12" max="12" width="11.109375" style="196" customWidth="1"/>
    <col min="13" max="13" width="12.88671875" style="196" customWidth="1"/>
    <col min="14" max="236" width="9.109375" style="196"/>
    <col min="237" max="237" width="5.44140625" style="196" customWidth="1"/>
    <col min="238" max="238" width="21" style="196" bestFit="1" customWidth="1"/>
    <col min="239" max="239" width="9" style="196" customWidth="1"/>
    <col min="240" max="240" width="10" style="196" customWidth="1"/>
    <col min="241" max="241" width="9.33203125" style="196" customWidth="1"/>
    <col min="242" max="242" width="10.5546875" style="196" customWidth="1"/>
    <col min="243" max="243" width="9.109375" style="196"/>
    <col min="244" max="244" width="10" style="196" bestFit="1" customWidth="1"/>
    <col min="245" max="245" width="9.109375" style="196"/>
    <col min="246" max="246" width="10" style="196" bestFit="1" customWidth="1"/>
    <col min="247" max="247" width="9.6640625" style="196" customWidth="1"/>
    <col min="248" max="248" width="11.33203125" style="196" customWidth="1"/>
    <col min="249" max="492" width="9.109375" style="196"/>
    <col min="493" max="493" width="5.44140625" style="196" customWidth="1"/>
    <col min="494" max="494" width="21" style="196" bestFit="1" customWidth="1"/>
    <col min="495" max="495" width="9" style="196" customWidth="1"/>
    <col min="496" max="496" width="10" style="196" customWidth="1"/>
    <col min="497" max="497" width="9.33203125" style="196" customWidth="1"/>
    <col min="498" max="498" width="10.5546875" style="196" customWidth="1"/>
    <col min="499" max="499" width="9.109375" style="196"/>
    <col min="500" max="500" width="10" style="196" bestFit="1" customWidth="1"/>
    <col min="501" max="501" width="9.109375" style="196"/>
    <col min="502" max="502" width="10" style="196" bestFit="1" customWidth="1"/>
    <col min="503" max="503" width="9.6640625" style="196" customWidth="1"/>
    <col min="504" max="504" width="11.33203125" style="196" customWidth="1"/>
    <col min="505" max="748" width="9.109375" style="196"/>
    <col min="749" max="749" width="5.44140625" style="196" customWidth="1"/>
    <col min="750" max="750" width="21" style="196" bestFit="1" customWidth="1"/>
    <col min="751" max="751" width="9" style="196" customWidth="1"/>
    <col min="752" max="752" width="10" style="196" customWidth="1"/>
    <col min="753" max="753" width="9.33203125" style="196" customWidth="1"/>
    <col min="754" max="754" width="10.5546875" style="196" customWidth="1"/>
    <col min="755" max="755" width="9.109375" style="196"/>
    <col min="756" max="756" width="10" style="196" bestFit="1" customWidth="1"/>
    <col min="757" max="757" width="9.109375" style="196"/>
    <col min="758" max="758" width="10" style="196" bestFit="1" customWidth="1"/>
    <col min="759" max="759" width="9.6640625" style="196" customWidth="1"/>
    <col min="760" max="760" width="11.33203125" style="196" customWidth="1"/>
    <col min="761" max="1004" width="9.109375" style="196"/>
    <col min="1005" max="1005" width="5.44140625" style="196" customWidth="1"/>
    <col min="1006" max="1006" width="21" style="196" bestFit="1" customWidth="1"/>
    <col min="1007" max="1007" width="9" style="196" customWidth="1"/>
    <col min="1008" max="1008" width="10" style="196" customWidth="1"/>
    <col min="1009" max="1009" width="9.33203125" style="196" customWidth="1"/>
    <col min="1010" max="1010" width="10.5546875" style="196" customWidth="1"/>
    <col min="1011" max="1011" width="9.109375" style="196"/>
    <col min="1012" max="1012" width="10" style="196" bestFit="1" customWidth="1"/>
    <col min="1013" max="1013" width="9.109375" style="196"/>
    <col min="1014" max="1014" width="10" style="196" bestFit="1" customWidth="1"/>
    <col min="1015" max="1015" width="9.6640625" style="196" customWidth="1"/>
    <col min="1016" max="1016" width="11.33203125" style="196" customWidth="1"/>
    <col min="1017" max="1260" width="9.109375" style="196"/>
    <col min="1261" max="1261" width="5.44140625" style="196" customWidth="1"/>
    <col min="1262" max="1262" width="21" style="196" bestFit="1" customWidth="1"/>
    <col min="1263" max="1263" width="9" style="196" customWidth="1"/>
    <col min="1264" max="1264" width="10" style="196" customWidth="1"/>
    <col min="1265" max="1265" width="9.33203125" style="196" customWidth="1"/>
    <col min="1266" max="1266" width="10.5546875" style="196" customWidth="1"/>
    <col min="1267" max="1267" width="9.109375" style="196"/>
    <col min="1268" max="1268" width="10" style="196" bestFit="1" customWidth="1"/>
    <col min="1269" max="1269" width="9.109375" style="196"/>
    <col min="1270" max="1270" width="10" style="196" bestFit="1" customWidth="1"/>
    <col min="1271" max="1271" width="9.6640625" style="196" customWidth="1"/>
    <col min="1272" max="1272" width="11.33203125" style="196" customWidth="1"/>
    <col min="1273" max="1516" width="9.109375" style="196"/>
    <col min="1517" max="1517" width="5.44140625" style="196" customWidth="1"/>
    <col min="1518" max="1518" width="21" style="196" bestFit="1" customWidth="1"/>
    <col min="1519" max="1519" width="9" style="196" customWidth="1"/>
    <col min="1520" max="1520" width="10" style="196" customWidth="1"/>
    <col min="1521" max="1521" width="9.33203125" style="196" customWidth="1"/>
    <col min="1522" max="1522" width="10.5546875" style="196" customWidth="1"/>
    <col min="1523" max="1523" width="9.109375" style="196"/>
    <col min="1524" max="1524" width="10" style="196" bestFit="1" customWidth="1"/>
    <col min="1525" max="1525" width="9.109375" style="196"/>
    <col min="1526" max="1526" width="10" style="196" bestFit="1" customWidth="1"/>
    <col min="1527" max="1527" width="9.6640625" style="196" customWidth="1"/>
    <col min="1528" max="1528" width="11.33203125" style="196" customWidth="1"/>
    <col min="1529" max="1772" width="9.109375" style="196"/>
    <col min="1773" max="1773" width="5.44140625" style="196" customWidth="1"/>
    <col min="1774" max="1774" width="21" style="196" bestFit="1" customWidth="1"/>
    <col min="1775" max="1775" width="9" style="196" customWidth="1"/>
    <col min="1776" max="1776" width="10" style="196" customWidth="1"/>
    <col min="1777" max="1777" width="9.33203125" style="196" customWidth="1"/>
    <col min="1778" max="1778" width="10.5546875" style="196" customWidth="1"/>
    <col min="1779" max="1779" width="9.109375" style="196"/>
    <col min="1780" max="1780" width="10" style="196" bestFit="1" customWidth="1"/>
    <col min="1781" max="1781" width="9.109375" style="196"/>
    <col min="1782" max="1782" width="10" style="196" bestFit="1" customWidth="1"/>
    <col min="1783" max="1783" width="9.6640625" style="196" customWidth="1"/>
    <col min="1784" max="1784" width="11.33203125" style="196" customWidth="1"/>
    <col min="1785" max="2028" width="9.109375" style="196"/>
    <col min="2029" max="2029" width="5.44140625" style="196" customWidth="1"/>
    <col min="2030" max="2030" width="21" style="196" bestFit="1" customWidth="1"/>
    <col min="2031" max="2031" width="9" style="196" customWidth="1"/>
    <col min="2032" max="2032" width="10" style="196" customWidth="1"/>
    <col min="2033" max="2033" width="9.33203125" style="196" customWidth="1"/>
    <col min="2034" max="2034" width="10.5546875" style="196" customWidth="1"/>
    <col min="2035" max="2035" width="9.109375" style="196"/>
    <col min="2036" max="2036" width="10" style="196" bestFit="1" customWidth="1"/>
    <col min="2037" max="2037" width="9.109375" style="196"/>
    <col min="2038" max="2038" width="10" style="196" bestFit="1" customWidth="1"/>
    <col min="2039" max="2039" width="9.6640625" style="196" customWidth="1"/>
    <col min="2040" max="2040" width="11.33203125" style="196" customWidth="1"/>
    <col min="2041" max="2284" width="9.109375" style="196"/>
    <col min="2285" max="2285" width="5.44140625" style="196" customWidth="1"/>
    <col min="2286" max="2286" width="21" style="196" bestFit="1" customWidth="1"/>
    <col min="2287" max="2287" width="9" style="196" customWidth="1"/>
    <col min="2288" max="2288" width="10" style="196" customWidth="1"/>
    <col min="2289" max="2289" width="9.33203125" style="196" customWidth="1"/>
    <col min="2290" max="2290" width="10.5546875" style="196" customWidth="1"/>
    <col min="2291" max="2291" width="9.109375" style="196"/>
    <col min="2292" max="2292" width="10" style="196" bestFit="1" customWidth="1"/>
    <col min="2293" max="2293" width="9.109375" style="196"/>
    <col min="2294" max="2294" width="10" style="196" bestFit="1" customWidth="1"/>
    <col min="2295" max="2295" width="9.6640625" style="196" customWidth="1"/>
    <col min="2296" max="2296" width="11.33203125" style="196" customWidth="1"/>
    <col min="2297" max="2540" width="9.109375" style="196"/>
    <col min="2541" max="2541" width="5.44140625" style="196" customWidth="1"/>
    <col min="2542" max="2542" width="21" style="196" bestFit="1" customWidth="1"/>
    <col min="2543" max="2543" width="9" style="196" customWidth="1"/>
    <col min="2544" max="2544" width="10" style="196" customWidth="1"/>
    <col min="2545" max="2545" width="9.33203125" style="196" customWidth="1"/>
    <col min="2546" max="2546" width="10.5546875" style="196" customWidth="1"/>
    <col min="2547" max="2547" width="9.109375" style="196"/>
    <col min="2548" max="2548" width="10" style="196" bestFit="1" customWidth="1"/>
    <col min="2549" max="2549" width="9.109375" style="196"/>
    <col min="2550" max="2550" width="10" style="196" bestFit="1" customWidth="1"/>
    <col min="2551" max="2551" width="9.6640625" style="196" customWidth="1"/>
    <col min="2552" max="2552" width="11.33203125" style="196" customWidth="1"/>
    <col min="2553" max="2796" width="9.109375" style="196"/>
    <col min="2797" max="2797" width="5.44140625" style="196" customWidth="1"/>
    <col min="2798" max="2798" width="21" style="196" bestFit="1" customWidth="1"/>
    <col min="2799" max="2799" width="9" style="196" customWidth="1"/>
    <col min="2800" max="2800" width="10" style="196" customWidth="1"/>
    <col min="2801" max="2801" width="9.33203125" style="196" customWidth="1"/>
    <col min="2802" max="2802" width="10.5546875" style="196" customWidth="1"/>
    <col min="2803" max="2803" width="9.109375" style="196"/>
    <col min="2804" max="2804" width="10" style="196" bestFit="1" customWidth="1"/>
    <col min="2805" max="2805" width="9.109375" style="196"/>
    <col min="2806" max="2806" width="10" style="196" bestFit="1" customWidth="1"/>
    <col min="2807" max="2807" width="9.6640625" style="196" customWidth="1"/>
    <col min="2808" max="2808" width="11.33203125" style="196" customWidth="1"/>
    <col min="2809" max="3052" width="9.109375" style="196"/>
    <col min="3053" max="3053" width="5.44140625" style="196" customWidth="1"/>
    <col min="3054" max="3054" width="21" style="196" bestFit="1" customWidth="1"/>
    <col min="3055" max="3055" width="9" style="196" customWidth="1"/>
    <col min="3056" max="3056" width="10" style="196" customWidth="1"/>
    <col min="3057" max="3057" width="9.33203125" style="196" customWidth="1"/>
    <col min="3058" max="3058" width="10.5546875" style="196" customWidth="1"/>
    <col min="3059" max="3059" width="9.109375" style="196"/>
    <col min="3060" max="3060" width="10" style="196" bestFit="1" customWidth="1"/>
    <col min="3061" max="3061" width="9.109375" style="196"/>
    <col min="3062" max="3062" width="10" style="196" bestFit="1" customWidth="1"/>
    <col min="3063" max="3063" width="9.6640625" style="196" customWidth="1"/>
    <col min="3064" max="3064" width="11.33203125" style="196" customWidth="1"/>
    <col min="3065" max="3308" width="9.109375" style="196"/>
    <col min="3309" max="3309" width="5.44140625" style="196" customWidth="1"/>
    <col min="3310" max="3310" width="21" style="196" bestFit="1" customWidth="1"/>
    <col min="3311" max="3311" width="9" style="196" customWidth="1"/>
    <col min="3312" max="3312" width="10" style="196" customWidth="1"/>
    <col min="3313" max="3313" width="9.33203125" style="196" customWidth="1"/>
    <col min="3314" max="3314" width="10.5546875" style="196" customWidth="1"/>
    <col min="3315" max="3315" width="9.109375" style="196"/>
    <col min="3316" max="3316" width="10" style="196" bestFit="1" customWidth="1"/>
    <col min="3317" max="3317" width="9.109375" style="196"/>
    <col min="3318" max="3318" width="10" style="196" bestFit="1" customWidth="1"/>
    <col min="3319" max="3319" width="9.6640625" style="196" customWidth="1"/>
    <col min="3320" max="3320" width="11.33203125" style="196" customWidth="1"/>
    <col min="3321" max="3564" width="9.109375" style="196"/>
    <col min="3565" max="3565" width="5.44140625" style="196" customWidth="1"/>
    <col min="3566" max="3566" width="21" style="196" bestFit="1" customWidth="1"/>
    <col min="3567" max="3567" width="9" style="196" customWidth="1"/>
    <col min="3568" max="3568" width="10" style="196" customWidth="1"/>
    <col min="3569" max="3569" width="9.33203125" style="196" customWidth="1"/>
    <col min="3570" max="3570" width="10.5546875" style="196" customWidth="1"/>
    <col min="3571" max="3571" width="9.109375" style="196"/>
    <col min="3572" max="3572" width="10" style="196" bestFit="1" customWidth="1"/>
    <col min="3573" max="3573" width="9.109375" style="196"/>
    <col min="3574" max="3574" width="10" style="196" bestFit="1" customWidth="1"/>
    <col min="3575" max="3575" width="9.6640625" style="196" customWidth="1"/>
    <col min="3576" max="3576" width="11.33203125" style="196" customWidth="1"/>
    <col min="3577" max="3820" width="9.109375" style="196"/>
    <col min="3821" max="3821" width="5.44140625" style="196" customWidth="1"/>
    <col min="3822" max="3822" width="21" style="196" bestFit="1" customWidth="1"/>
    <col min="3823" max="3823" width="9" style="196" customWidth="1"/>
    <col min="3824" max="3824" width="10" style="196" customWidth="1"/>
    <col min="3825" max="3825" width="9.33203125" style="196" customWidth="1"/>
    <col min="3826" max="3826" width="10.5546875" style="196" customWidth="1"/>
    <col min="3827" max="3827" width="9.109375" style="196"/>
    <col min="3828" max="3828" width="10" style="196" bestFit="1" customWidth="1"/>
    <col min="3829" max="3829" width="9.109375" style="196"/>
    <col min="3830" max="3830" width="10" style="196" bestFit="1" customWidth="1"/>
    <col min="3831" max="3831" width="9.6640625" style="196" customWidth="1"/>
    <col min="3832" max="3832" width="11.33203125" style="196" customWidth="1"/>
    <col min="3833" max="4076" width="9.109375" style="196"/>
    <col min="4077" max="4077" width="5.44140625" style="196" customWidth="1"/>
    <col min="4078" max="4078" width="21" style="196" bestFit="1" customWidth="1"/>
    <col min="4079" max="4079" width="9" style="196" customWidth="1"/>
    <col min="4080" max="4080" width="10" style="196" customWidth="1"/>
    <col min="4081" max="4081" width="9.33203125" style="196" customWidth="1"/>
    <col min="4082" max="4082" width="10.5546875" style="196" customWidth="1"/>
    <col min="4083" max="4083" width="9.109375" style="196"/>
    <col min="4084" max="4084" width="10" style="196" bestFit="1" customWidth="1"/>
    <col min="4085" max="4085" width="9.109375" style="196"/>
    <col min="4086" max="4086" width="10" style="196" bestFit="1" customWidth="1"/>
    <col min="4087" max="4087" width="9.6640625" style="196" customWidth="1"/>
    <col min="4088" max="4088" width="11.33203125" style="196" customWidth="1"/>
    <col min="4089" max="4332" width="9.109375" style="196"/>
    <col min="4333" max="4333" width="5.44140625" style="196" customWidth="1"/>
    <col min="4334" max="4334" width="21" style="196" bestFit="1" customWidth="1"/>
    <col min="4335" max="4335" width="9" style="196" customWidth="1"/>
    <col min="4336" max="4336" width="10" style="196" customWidth="1"/>
    <col min="4337" max="4337" width="9.33203125" style="196" customWidth="1"/>
    <col min="4338" max="4338" width="10.5546875" style="196" customWidth="1"/>
    <col min="4339" max="4339" width="9.109375" style="196"/>
    <col min="4340" max="4340" width="10" style="196" bestFit="1" customWidth="1"/>
    <col min="4341" max="4341" width="9.109375" style="196"/>
    <col min="4342" max="4342" width="10" style="196" bestFit="1" customWidth="1"/>
    <col min="4343" max="4343" width="9.6640625" style="196" customWidth="1"/>
    <col min="4344" max="4344" width="11.33203125" style="196" customWidth="1"/>
    <col min="4345" max="4588" width="9.109375" style="196"/>
    <col min="4589" max="4589" width="5.44140625" style="196" customWidth="1"/>
    <col min="4590" max="4590" width="21" style="196" bestFit="1" customWidth="1"/>
    <col min="4591" max="4591" width="9" style="196" customWidth="1"/>
    <col min="4592" max="4592" width="10" style="196" customWidth="1"/>
    <col min="4593" max="4593" width="9.33203125" style="196" customWidth="1"/>
    <col min="4594" max="4594" width="10.5546875" style="196" customWidth="1"/>
    <col min="4595" max="4595" width="9.109375" style="196"/>
    <col min="4596" max="4596" width="10" style="196" bestFit="1" customWidth="1"/>
    <col min="4597" max="4597" width="9.109375" style="196"/>
    <col min="4598" max="4598" width="10" style="196" bestFit="1" customWidth="1"/>
    <col min="4599" max="4599" width="9.6640625" style="196" customWidth="1"/>
    <col min="4600" max="4600" width="11.33203125" style="196" customWidth="1"/>
    <col min="4601" max="4844" width="9.109375" style="196"/>
    <col min="4845" max="4845" width="5.44140625" style="196" customWidth="1"/>
    <col min="4846" max="4846" width="21" style="196" bestFit="1" customWidth="1"/>
    <col min="4847" max="4847" width="9" style="196" customWidth="1"/>
    <col min="4848" max="4848" width="10" style="196" customWidth="1"/>
    <col min="4849" max="4849" width="9.33203125" style="196" customWidth="1"/>
    <col min="4850" max="4850" width="10.5546875" style="196" customWidth="1"/>
    <col min="4851" max="4851" width="9.109375" style="196"/>
    <col min="4852" max="4852" width="10" style="196" bestFit="1" customWidth="1"/>
    <col min="4853" max="4853" width="9.109375" style="196"/>
    <col min="4854" max="4854" width="10" style="196" bestFit="1" customWidth="1"/>
    <col min="4855" max="4855" width="9.6640625" style="196" customWidth="1"/>
    <col min="4856" max="4856" width="11.33203125" style="196" customWidth="1"/>
    <col min="4857" max="5100" width="9.109375" style="196"/>
    <col min="5101" max="5101" width="5.44140625" style="196" customWidth="1"/>
    <col min="5102" max="5102" width="21" style="196" bestFit="1" customWidth="1"/>
    <col min="5103" max="5103" width="9" style="196" customWidth="1"/>
    <col min="5104" max="5104" width="10" style="196" customWidth="1"/>
    <col min="5105" max="5105" width="9.33203125" style="196" customWidth="1"/>
    <col min="5106" max="5106" width="10.5546875" style="196" customWidth="1"/>
    <col min="5107" max="5107" width="9.109375" style="196"/>
    <col min="5108" max="5108" width="10" style="196" bestFit="1" customWidth="1"/>
    <col min="5109" max="5109" width="9.109375" style="196"/>
    <col min="5110" max="5110" width="10" style="196" bestFit="1" customWidth="1"/>
    <col min="5111" max="5111" width="9.6640625" style="196" customWidth="1"/>
    <col min="5112" max="5112" width="11.33203125" style="196" customWidth="1"/>
    <col min="5113" max="5356" width="9.109375" style="196"/>
    <col min="5357" max="5357" width="5.44140625" style="196" customWidth="1"/>
    <col min="5358" max="5358" width="21" style="196" bestFit="1" customWidth="1"/>
    <col min="5359" max="5359" width="9" style="196" customWidth="1"/>
    <col min="5360" max="5360" width="10" style="196" customWidth="1"/>
    <col min="5361" max="5361" width="9.33203125" style="196" customWidth="1"/>
    <col min="5362" max="5362" width="10.5546875" style="196" customWidth="1"/>
    <col min="5363" max="5363" width="9.109375" style="196"/>
    <col min="5364" max="5364" width="10" style="196" bestFit="1" customWidth="1"/>
    <col min="5365" max="5365" width="9.109375" style="196"/>
    <col min="5366" max="5366" width="10" style="196" bestFit="1" customWidth="1"/>
    <col min="5367" max="5367" width="9.6640625" style="196" customWidth="1"/>
    <col min="5368" max="5368" width="11.33203125" style="196" customWidth="1"/>
    <col min="5369" max="5612" width="9.109375" style="196"/>
    <col min="5613" max="5613" width="5.44140625" style="196" customWidth="1"/>
    <col min="5614" max="5614" width="21" style="196" bestFit="1" customWidth="1"/>
    <col min="5615" max="5615" width="9" style="196" customWidth="1"/>
    <col min="5616" max="5616" width="10" style="196" customWidth="1"/>
    <col min="5617" max="5617" width="9.33203125" style="196" customWidth="1"/>
    <col min="5618" max="5618" width="10.5546875" style="196" customWidth="1"/>
    <col min="5619" max="5619" width="9.109375" style="196"/>
    <col min="5620" max="5620" width="10" style="196" bestFit="1" customWidth="1"/>
    <col min="5621" max="5621" width="9.109375" style="196"/>
    <col min="5622" max="5622" width="10" style="196" bestFit="1" customWidth="1"/>
    <col min="5623" max="5623" width="9.6640625" style="196" customWidth="1"/>
    <col min="5624" max="5624" width="11.33203125" style="196" customWidth="1"/>
    <col min="5625" max="5868" width="9.109375" style="196"/>
    <col min="5869" max="5869" width="5.44140625" style="196" customWidth="1"/>
    <col min="5870" max="5870" width="21" style="196" bestFit="1" customWidth="1"/>
    <col min="5871" max="5871" width="9" style="196" customWidth="1"/>
    <col min="5872" max="5872" width="10" style="196" customWidth="1"/>
    <col min="5873" max="5873" width="9.33203125" style="196" customWidth="1"/>
    <col min="5874" max="5874" width="10.5546875" style="196" customWidth="1"/>
    <col min="5875" max="5875" width="9.109375" style="196"/>
    <col min="5876" max="5876" width="10" style="196" bestFit="1" customWidth="1"/>
    <col min="5877" max="5877" width="9.109375" style="196"/>
    <col min="5878" max="5878" width="10" style="196" bestFit="1" customWidth="1"/>
    <col min="5879" max="5879" width="9.6640625" style="196" customWidth="1"/>
    <col min="5880" max="5880" width="11.33203125" style="196" customWidth="1"/>
    <col min="5881" max="6124" width="9.109375" style="196"/>
    <col min="6125" max="6125" width="5.44140625" style="196" customWidth="1"/>
    <col min="6126" max="6126" width="21" style="196" bestFit="1" customWidth="1"/>
    <col min="6127" max="6127" width="9" style="196" customWidth="1"/>
    <col min="6128" max="6128" width="10" style="196" customWidth="1"/>
    <col min="6129" max="6129" width="9.33203125" style="196" customWidth="1"/>
    <col min="6130" max="6130" width="10.5546875" style="196" customWidth="1"/>
    <col min="6131" max="6131" width="9.109375" style="196"/>
    <col min="6132" max="6132" width="10" style="196" bestFit="1" customWidth="1"/>
    <col min="6133" max="6133" width="9.109375" style="196"/>
    <col min="6134" max="6134" width="10" style="196" bestFit="1" customWidth="1"/>
    <col min="6135" max="6135" width="9.6640625" style="196" customWidth="1"/>
    <col min="6136" max="6136" width="11.33203125" style="196" customWidth="1"/>
    <col min="6137" max="6380" width="9.109375" style="196"/>
    <col min="6381" max="6381" width="5.44140625" style="196" customWidth="1"/>
    <col min="6382" max="6382" width="21" style="196" bestFit="1" customWidth="1"/>
    <col min="6383" max="6383" width="9" style="196" customWidth="1"/>
    <col min="6384" max="6384" width="10" style="196" customWidth="1"/>
    <col min="6385" max="6385" width="9.33203125" style="196" customWidth="1"/>
    <col min="6386" max="6386" width="10.5546875" style="196" customWidth="1"/>
    <col min="6387" max="6387" width="9.109375" style="196"/>
    <col min="6388" max="6388" width="10" style="196" bestFit="1" customWidth="1"/>
    <col min="6389" max="6389" width="9.109375" style="196"/>
    <col min="6390" max="6390" width="10" style="196" bestFit="1" customWidth="1"/>
    <col min="6391" max="6391" width="9.6640625" style="196" customWidth="1"/>
    <col min="6392" max="6392" width="11.33203125" style="196" customWidth="1"/>
    <col min="6393" max="6636" width="9.109375" style="196"/>
    <col min="6637" max="6637" width="5.44140625" style="196" customWidth="1"/>
    <col min="6638" max="6638" width="21" style="196" bestFit="1" customWidth="1"/>
    <col min="6639" max="6639" width="9" style="196" customWidth="1"/>
    <col min="6640" max="6640" width="10" style="196" customWidth="1"/>
    <col min="6641" max="6641" width="9.33203125" style="196" customWidth="1"/>
    <col min="6642" max="6642" width="10.5546875" style="196" customWidth="1"/>
    <col min="6643" max="6643" width="9.109375" style="196"/>
    <col min="6644" max="6644" width="10" style="196" bestFit="1" customWidth="1"/>
    <col min="6645" max="6645" width="9.109375" style="196"/>
    <col min="6646" max="6646" width="10" style="196" bestFit="1" customWidth="1"/>
    <col min="6647" max="6647" width="9.6640625" style="196" customWidth="1"/>
    <col min="6648" max="6648" width="11.33203125" style="196" customWidth="1"/>
    <col min="6649" max="6892" width="9.109375" style="196"/>
    <col min="6893" max="6893" width="5.44140625" style="196" customWidth="1"/>
    <col min="6894" max="6894" width="21" style="196" bestFit="1" customWidth="1"/>
    <col min="6895" max="6895" width="9" style="196" customWidth="1"/>
    <col min="6896" max="6896" width="10" style="196" customWidth="1"/>
    <col min="6897" max="6897" width="9.33203125" style="196" customWidth="1"/>
    <col min="6898" max="6898" width="10.5546875" style="196" customWidth="1"/>
    <col min="6899" max="6899" width="9.109375" style="196"/>
    <col min="6900" max="6900" width="10" style="196" bestFit="1" customWidth="1"/>
    <col min="6901" max="6901" width="9.109375" style="196"/>
    <col min="6902" max="6902" width="10" style="196" bestFit="1" customWidth="1"/>
    <col min="6903" max="6903" width="9.6640625" style="196" customWidth="1"/>
    <col min="6904" max="6904" width="11.33203125" style="196" customWidth="1"/>
    <col min="6905" max="7148" width="9.109375" style="196"/>
    <col min="7149" max="7149" width="5.44140625" style="196" customWidth="1"/>
    <col min="7150" max="7150" width="21" style="196" bestFit="1" customWidth="1"/>
    <col min="7151" max="7151" width="9" style="196" customWidth="1"/>
    <col min="7152" max="7152" width="10" style="196" customWidth="1"/>
    <col min="7153" max="7153" width="9.33203125" style="196" customWidth="1"/>
    <col min="7154" max="7154" width="10.5546875" style="196" customWidth="1"/>
    <col min="7155" max="7155" width="9.109375" style="196"/>
    <col min="7156" max="7156" width="10" style="196" bestFit="1" customWidth="1"/>
    <col min="7157" max="7157" width="9.109375" style="196"/>
    <col min="7158" max="7158" width="10" style="196" bestFit="1" customWidth="1"/>
    <col min="7159" max="7159" width="9.6640625" style="196" customWidth="1"/>
    <col min="7160" max="7160" width="11.33203125" style="196" customWidth="1"/>
    <col min="7161" max="7404" width="9.109375" style="196"/>
    <col min="7405" max="7405" width="5.44140625" style="196" customWidth="1"/>
    <col min="7406" max="7406" width="21" style="196" bestFit="1" customWidth="1"/>
    <col min="7407" max="7407" width="9" style="196" customWidth="1"/>
    <col min="7408" max="7408" width="10" style="196" customWidth="1"/>
    <col min="7409" max="7409" width="9.33203125" style="196" customWidth="1"/>
    <col min="7410" max="7410" width="10.5546875" style="196" customWidth="1"/>
    <col min="7411" max="7411" width="9.109375" style="196"/>
    <col min="7412" max="7412" width="10" style="196" bestFit="1" customWidth="1"/>
    <col min="7413" max="7413" width="9.109375" style="196"/>
    <col min="7414" max="7414" width="10" style="196" bestFit="1" customWidth="1"/>
    <col min="7415" max="7415" width="9.6640625" style="196" customWidth="1"/>
    <col min="7416" max="7416" width="11.33203125" style="196" customWidth="1"/>
    <col min="7417" max="7660" width="9.109375" style="196"/>
    <col min="7661" max="7661" width="5.44140625" style="196" customWidth="1"/>
    <col min="7662" max="7662" width="21" style="196" bestFit="1" customWidth="1"/>
    <col min="7663" max="7663" width="9" style="196" customWidth="1"/>
    <col min="7664" max="7664" width="10" style="196" customWidth="1"/>
    <col min="7665" max="7665" width="9.33203125" style="196" customWidth="1"/>
    <col min="7666" max="7666" width="10.5546875" style="196" customWidth="1"/>
    <col min="7667" max="7667" width="9.109375" style="196"/>
    <col min="7668" max="7668" width="10" style="196" bestFit="1" customWidth="1"/>
    <col min="7669" max="7669" width="9.109375" style="196"/>
    <col min="7670" max="7670" width="10" style="196" bestFit="1" customWidth="1"/>
    <col min="7671" max="7671" width="9.6640625" style="196" customWidth="1"/>
    <col min="7672" max="7672" width="11.33203125" style="196" customWidth="1"/>
    <col min="7673" max="7916" width="9.109375" style="196"/>
    <col min="7917" max="7917" width="5.44140625" style="196" customWidth="1"/>
    <col min="7918" max="7918" width="21" style="196" bestFit="1" customWidth="1"/>
    <col min="7919" max="7919" width="9" style="196" customWidth="1"/>
    <col min="7920" max="7920" width="10" style="196" customWidth="1"/>
    <col min="7921" max="7921" width="9.33203125" style="196" customWidth="1"/>
    <col min="7922" max="7922" width="10.5546875" style="196" customWidth="1"/>
    <col min="7923" max="7923" width="9.109375" style="196"/>
    <col min="7924" max="7924" width="10" style="196" bestFit="1" customWidth="1"/>
    <col min="7925" max="7925" width="9.109375" style="196"/>
    <col min="7926" max="7926" width="10" style="196" bestFit="1" customWidth="1"/>
    <col min="7927" max="7927" width="9.6640625" style="196" customWidth="1"/>
    <col min="7928" max="7928" width="11.33203125" style="196" customWidth="1"/>
    <col min="7929" max="8172" width="9.109375" style="196"/>
    <col min="8173" max="8173" width="5.44140625" style="196" customWidth="1"/>
    <col min="8174" max="8174" width="21" style="196" bestFit="1" customWidth="1"/>
    <col min="8175" max="8175" width="9" style="196" customWidth="1"/>
    <col min="8176" max="8176" width="10" style="196" customWidth="1"/>
    <col min="8177" max="8177" width="9.33203125" style="196" customWidth="1"/>
    <col min="8178" max="8178" width="10.5546875" style="196" customWidth="1"/>
    <col min="8179" max="8179" width="9.109375" style="196"/>
    <col min="8180" max="8180" width="10" style="196" bestFit="1" customWidth="1"/>
    <col min="8181" max="8181" width="9.109375" style="196"/>
    <col min="8182" max="8182" width="10" style="196" bestFit="1" customWidth="1"/>
    <col min="8183" max="8183" width="9.6640625" style="196" customWidth="1"/>
    <col min="8184" max="8184" width="11.33203125" style="196" customWidth="1"/>
    <col min="8185" max="8428" width="9.109375" style="196"/>
    <col min="8429" max="8429" width="5.44140625" style="196" customWidth="1"/>
    <col min="8430" max="8430" width="21" style="196" bestFit="1" customWidth="1"/>
    <col min="8431" max="8431" width="9" style="196" customWidth="1"/>
    <col min="8432" max="8432" width="10" style="196" customWidth="1"/>
    <col min="8433" max="8433" width="9.33203125" style="196" customWidth="1"/>
    <col min="8434" max="8434" width="10.5546875" style="196" customWidth="1"/>
    <col min="8435" max="8435" width="9.109375" style="196"/>
    <col min="8436" max="8436" width="10" style="196" bestFit="1" customWidth="1"/>
    <col min="8437" max="8437" width="9.109375" style="196"/>
    <col min="8438" max="8438" width="10" style="196" bestFit="1" customWidth="1"/>
    <col min="8439" max="8439" width="9.6640625" style="196" customWidth="1"/>
    <col min="8440" max="8440" width="11.33203125" style="196" customWidth="1"/>
    <col min="8441" max="8684" width="9.109375" style="196"/>
    <col min="8685" max="8685" width="5.44140625" style="196" customWidth="1"/>
    <col min="8686" max="8686" width="21" style="196" bestFit="1" customWidth="1"/>
    <col min="8687" max="8687" width="9" style="196" customWidth="1"/>
    <col min="8688" max="8688" width="10" style="196" customWidth="1"/>
    <col min="8689" max="8689" width="9.33203125" style="196" customWidth="1"/>
    <col min="8690" max="8690" width="10.5546875" style="196" customWidth="1"/>
    <col min="8691" max="8691" width="9.109375" style="196"/>
    <col min="8692" max="8692" width="10" style="196" bestFit="1" customWidth="1"/>
    <col min="8693" max="8693" width="9.109375" style="196"/>
    <col min="8694" max="8694" width="10" style="196" bestFit="1" customWidth="1"/>
    <col min="8695" max="8695" width="9.6640625" style="196" customWidth="1"/>
    <col min="8696" max="8696" width="11.33203125" style="196" customWidth="1"/>
    <col min="8697" max="8940" width="9.109375" style="196"/>
    <col min="8941" max="8941" width="5.44140625" style="196" customWidth="1"/>
    <col min="8942" max="8942" width="21" style="196" bestFit="1" customWidth="1"/>
    <col min="8943" max="8943" width="9" style="196" customWidth="1"/>
    <col min="8944" max="8944" width="10" style="196" customWidth="1"/>
    <col min="8945" max="8945" width="9.33203125" style="196" customWidth="1"/>
    <col min="8946" max="8946" width="10.5546875" style="196" customWidth="1"/>
    <col min="8947" max="8947" width="9.109375" style="196"/>
    <col min="8948" max="8948" width="10" style="196" bestFit="1" customWidth="1"/>
    <col min="8949" max="8949" width="9.109375" style="196"/>
    <col min="8950" max="8950" width="10" style="196" bestFit="1" customWidth="1"/>
    <col min="8951" max="8951" width="9.6640625" style="196" customWidth="1"/>
    <col min="8952" max="8952" width="11.33203125" style="196" customWidth="1"/>
    <col min="8953" max="9196" width="9.109375" style="196"/>
    <col min="9197" max="9197" width="5.44140625" style="196" customWidth="1"/>
    <col min="9198" max="9198" width="21" style="196" bestFit="1" customWidth="1"/>
    <col min="9199" max="9199" width="9" style="196" customWidth="1"/>
    <col min="9200" max="9200" width="10" style="196" customWidth="1"/>
    <col min="9201" max="9201" width="9.33203125" style="196" customWidth="1"/>
    <col min="9202" max="9202" width="10.5546875" style="196" customWidth="1"/>
    <col min="9203" max="9203" width="9.109375" style="196"/>
    <col min="9204" max="9204" width="10" style="196" bestFit="1" customWidth="1"/>
    <col min="9205" max="9205" width="9.109375" style="196"/>
    <col min="9206" max="9206" width="10" style="196" bestFit="1" customWidth="1"/>
    <col min="9207" max="9207" width="9.6640625" style="196" customWidth="1"/>
    <col min="9208" max="9208" width="11.33203125" style="196" customWidth="1"/>
    <col min="9209" max="9452" width="9.109375" style="196"/>
    <col min="9453" max="9453" width="5.44140625" style="196" customWidth="1"/>
    <col min="9454" max="9454" width="21" style="196" bestFit="1" customWidth="1"/>
    <col min="9455" max="9455" width="9" style="196" customWidth="1"/>
    <col min="9456" max="9456" width="10" style="196" customWidth="1"/>
    <col min="9457" max="9457" width="9.33203125" style="196" customWidth="1"/>
    <col min="9458" max="9458" width="10.5546875" style="196" customWidth="1"/>
    <col min="9459" max="9459" width="9.109375" style="196"/>
    <col min="9460" max="9460" width="10" style="196" bestFit="1" customWidth="1"/>
    <col min="9461" max="9461" width="9.109375" style="196"/>
    <col min="9462" max="9462" width="10" style="196" bestFit="1" customWidth="1"/>
    <col min="9463" max="9463" width="9.6640625" style="196" customWidth="1"/>
    <col min="9464" max="9464" width="11.33203125" style="196" customWidth="1"/>
    <col min="9465" max="9708" width="9.109375" style="196"/>
    <col min="9709" max="9709" width="5.44140625" style="196" customWidth="1"/>
    <col min="9710" max="9710" width="21" style="196" bestFit="1" customWidth="1"/>
    <col min="9711" max="9711" width="9" style="196" customWidth="1"/>
    <col min="9712" max="9712" width="10" style="196" customWidth="1"/>
    <col min="9713" max="9713" width="9.33203125" style="196" customWidth="1"/>
    <col min="9714" max="9714" width="10.5546875" style="196" customWidth="1"/>
    <col min="9715" max="9715" width="9.109375" style="196"/>
    <col min="9716" max="9716" width="10" style="196" bestFit="1" customWidth="1"/>
    <col min="9717" max="9717" width="9.109375" style="196"/>
    <col min="9718" max="9718" width="10" style="196" bestFit="1" customWidth="1"/>
    <col min="9719" max="9719" width="9.6640625" style="196" customWidth="1"/>
    <col min="9720" max="9720" width="11.33203125" style="196" customWidth="1"/>
    <col min="9721" max="9964" width="9.109375" style="196"/>
    <col min="9965" max="9965" width="5.44140625" style="196" customWidth="1"/>
    <col min="9966" max="9966" width="21" style="196" bestFit="1" customWidth="1"/>
    <col min="9967" max="9967" width="9" style="196" customWidth="1"/>
    <col min="9968" max="9968" width="10" style="196" customWidth="1"/>
    <col min="9969" max="9969" width="9.33203125" style="196" customWidth="1"/>
    <col min="9970" max="9970" width="10.5546875" style="196" customWidth="1"/>
    <col min="9971" max="9971" width="9.109375" style="196"/>
    <col min="9972" max="9972" width="10" style="196" bestFit="1" customWidth="1"/>
    <col min="9973" max="9973" width="9.109375" style="196"/>
    <col min="9974" max="9974" width="10" style="196" bestFit="1" customWidth="1"/>
    <col min="9975" max="9975" width="9.6640625" style="196" customWidth="1"/>
    <col min="9976" max="9976" width="11.33203125" style="196" customWidth="1"/>
    <col min="9977" max="10220" width="9.109375" style="196"/>
    <col min="10221" max="10221" width="5.44140625" style="196" customWidth="1"/>
    <col min="10222" max="10222" width="21" style="196" bestFit="1" customWidth="1"/>
    <col min="10223" max="10223" width="9" style="196" customWidth="1"/>
    <col min="10224" max="10224" width="10" style="196" customWidth="1"/>
    <col min="10225" max="10225" width="9.33203125" style="196" customWidth="1"/>
    <col min="10226" max="10226" width="10.5546875" style="196" customWidth="1"/>
    <col min="10227" max="10227" width="9.109375" style="196"/>
    <col min="10228" max="10228" width="10" style="196" bestFit="1" customWidth="1"/>
    <col min="10229" max="10229" width="9.109375" style="196"/>
    <col min="10230" max="10230" width="10" style="196" bestFit="1" customWidth="1"/>
    <col min="10231" max="10231" width="9.6640625" style="196" customWidth="1"/>
    <col min="10232" max="10232" width="11.33203125" style="196" customWidth="1"/>
    <col min="10233" max="10476" width="9.109375" style="196"/>
    <col min="10477" max="10477" width="5.44140625" style="196" customWidth="1"/>
    <col min="10478" max="10478" width="21" style="196" bestFit="1" customWidth="1"/>
    <col min="10479" max="10479" width="9" style="196" customWidth="1"/>
    <col min="10480" max="10480" width="10" style="196" customWidth="1"/>
    <col min="10481" max="10481" width="9.33203125" style="196" customWidth="1"/>
    <col min="10482" max="10482" width="10.5546875" style="196" customWidth="1"/>
    <col min="10483" max="10483" width="9.109375" style="196"/>
    <col min="10484" max="10484" width="10" style="196" bestFit="1" customWidth="1"/>
    <col min="10485" max="10485" width="9.109375" style="196"/>
    <col min="10486" max="10486" width="10" style="196" bestFit="1" customWidth="1"/>
    <col min="10487" max="10487" width="9.6640625" style="196" customWidth="1"/>
    <col min="10488" max="10488" width="11.33203125" style="196" customWidth="1"/>
    <col min="10489" max="10732" width="9.109375" style="196"/>
    <col min="10733" max="10733" width="5.44140625" style="196" customWidth="1"/>
    <col min="10734" max="10734" width="21" style="196" bestFit="1" customWidth="1"/>
    <col min="10735" max="10735" width="9" style="196" customWidth="1"/>
    <col min="10736" max="10736" width="10" style="196" customWidth="1"/>
    <col min="10737" max="10737" width="9.33203125" style="196" customWidth="1"/>
    <col min="10738" max="10738" width="10.5546875" style="196" customWidth="1"/>
    <col min="10739" max="10739" width="9.109375" style="196"/>
    <col min="10740" max="10740" width="10" style="196" bestFit="1" customWidth="1"/>
    <col min="10741" max="10741" width="9.109375" style="196"/>
    <col min="10742" max="10742" width="10" style="196" bestFit="1" customWidth="1"/>
    <col min="10743" max="10743" width="9.6640625" style="196" customWidth="1"/>
    <col min="10744" max="10744" width="11.33203125" style="196" customWidth="1"/>
    <col min="10745" max="10988" width="9.109375" style="196"/>
    <col min="10989" max="10989" width="5.44140625" style="196" customWidth="1"/>
    <col min="10990" max="10990" width="21" style="196" bestFit="1" customWidth="1"/>
    <col min="10991" max="10991" width="9" style="196" customWidth="1"/>
    <col min="10992" max="10992" width="10" style="196" customWidth="1"/>
    <col min="10993" max="10993" width="9.33203125" style="196" customWidth="1"/>
    <col min="10994" max="10994" width="10.5546875" style="196" customWidth="1"/>
    <col min="10995" max="10995" width="9.109375" style="196"/>
    <col min="10996" max="10996" width="10" style="196" bestFit="1" customWidth="1"/>
    <col min="10997" max="10997" width="9.109375" style="196"/>
    <col min="10998" max="10998" width="10" style="196" bestFit="1" customWidth="1"/>
    <col min="10999" max="10999" width="9.6640625" style="196" customWidth="1"/>
    <col min="11000" max="11000" width="11.33203125" style="196" customWidth="1"/>
    <col min="11001" max="11244" width="9.109375" style="196"/>
    <col min="11245" max="11245" width="5.44140625" style="196" customWidth="1"/>
    <col min="11246" max="11246" width="21" style="196" bestFit="1" customWidth="1"/>
    <col min="11247" max="11247" width="9" style="196" customWidth="1"/>
    <col min="11248" max="11248" width="10" style="196" customWidth="1"/>
    <col min="11249" max="11249" width="9.33203125" style="196" customWidth="1"/>
    <col min="11250" max="11250" width="10.5546875" style="196" customWidth="1"/>
    <col min="11251" max="11251" width="9.109375" style="196"/>
    <col min="11252" max="11252" width="10" style="196" bestFit="1" customWidth="1"/>
    <col min="11253" max="11253" width="9.109375" style="196"/>
    <col min="11254" max="11254" width="10" style="196" bestFit="1" customWidth="1"/>
    <col min="11255" max="11255" width="9.6640625" style="196" customWidth="1"/>
    <col min="11256" max="11256" width="11.33203125" style="196" customWidth="1"/>
    <col min="11257" max="11500" width="9.109375" style="196"/>
    <col min="11501" max="11501" width="5.44140625" style="196" customWidth="1"/>
    <col min="11502" max="11502" width="21" style="196" bestFit="1" customWidth="1"/>
    <col min="11503" max="11503" width="9" style="196" customWidth="1"/>
    <col min="11504" max="11504" width="10" style="196" customWidth="1"/>
    <col min="11505" max="11505" width="9.33203125" style="196" customWidth="1"/>
    <col min="11506" max="11506" width="10.5546875" style="196" customWidth="1"/>
    <col min="11507" max="11507" width="9.109375" style="196"/>
    <col min="11508" max="11508" width="10" style="196" bestFit="1" customWidth="1"/>
    <col min="11509" max="11509" width="9.109375" style="196"/>
    <col min="11510" max="11510" width="10" style="196" bestFit="1" customWidth="1"/>
    <col min="11511" max="11511" width="9.6640625" style="196" customWidth="1"/>
    <col min="11512" max="11512" width="11.33203125" style="196" customWidth="1"/>
    <col min="11513" max="11756" width="9.109375" style="196"/>
    <col min="11757" max="11757" width="5.44140625" style="196" customWidth="1"/>
    <col min="11758" max="11758" width="21" style="196" bestFit="1" customWidth="1"/>
    <col min="11759" max="11759" width="9" style="196" customWidth="1"/>
    <col min="11760" max="11760" width="10" style="196" customWidth="1"/>
    <col min="11761" max="11761" width="9.33203125" style="196" customWidth="1"/>
    <col min="11762" max="11762" width="10.5546875" style="196" customWidth="1"/>
    <col min="11763" max="11763" width="9.109375" style="196"/>
    <col min="11764" max="11764" width="10" style="196" bestFit="1" customWidth="1"/>
    <col min="11765" max="11765" width="9.109375" style="196"/>
    <col min="11766" max="11766" width="10" style="196" bestFit="1" customWidth="1"/>
    <col min="11767" max="11767" width="9.6640625" style="196" customWidth="1"/>
    <col min="11768" max="11768" width="11.33203125" style="196" customWidth="1"/>
    <col min="11769" max="12012" width="9.109375" style="196"/>
    <col min="12013" max="12013" width="5.44140625" style="196" customWidth="1"/>
    <col min="12014" max="12014" width="21" style="196" bestFit="1" customWidth="1"/>
    <col min="12015" max="12015" width="9" style="196" customWidth="1"/>
    <col min="12016" max="12016" width="10" style="196" customWidth="1"/>
    <col min="12017" max="12017" width="9.33203125" style="196" customWidth="1"/>
    <col min="12018" max="12018" width="10.5546875" style="196" customWidth="1"/>
    <col min="12019" max="12019" width="9.109375" style="196"/>
    <col min="12020" max="12020" width="10" style="196" bestFit="1" customWidth="1"/>
    <col min="12021" max="12021" width="9.109375" style="196"/>
    <col min="12022" max="12022" width="10" style="196" bestFit="1" customWidth="1"/>
    <col min="12023" max="12023" width="9.6640625" style="196" customWidth="1"/>
    <col min="12024" max="12024" width="11.33203125" style="196" customWidth="1"/>
    <col min="12025" max="12268" width="9.109375" style="196"/>
    <col min="12269" max="12269" width="5.44140625" style="196" customWidth="1"/>
    <col min="12270" max="12270" width="21" style="196" bestFit="1" customWidth="1"/>
    <col min="12271" max="12271" width="9" style="196" customWidth="1"/>
    <col min="12272" max="12272" width="10" style="196" customWidth="1"/>
    <col min="12273" max="12273" width="9.33203125" style="196" customWidth="1"/>
    <col min="12274" max="12274" width="10.5546875" style="196" customWidth="1"/>
    <col min="12275" max="12275" width="9.109375" style="196"/>
    <col min="12276" max="12276" width="10" style="196" bestFit="1" customWidth="1"/>
    <col min="12277" max="12277" width="9.109375" style="196"/>
    <col min="12278" max="12278" width="10" style="196" bestFit="1" customWidth="1"/>
    <col min="12279" max="12279" width="9.6640625" style="196" customWidth="1"/>
    <col min="12280" max="12280" width="11.33203125" style="196" customWidth="1"/>
    <col min="12281" max="12524" width="9.109375" style="196"/>
    <col min="12525" max="12525" width="5.44140625" style="196" customWidth="1"/>
    <col min="12526" max="12526" width="21" style="196" bestFit="1" customWidth="1"/>
    <col min="12527" max="12527" width="9" style="196" customWidth="1"/>
    <col min="12528" max="12528" width="10" style="196" customWidth="1"/>
    <col min="12529" max="12529" width="9.33203125" style="196" customWidth="1"/>
    <col min="12530" max="12530" width="10.5546875" style="196" customWidth="1"/>
    <col min="12531" max="12531" width="9.109375" style="196"/>
    <col min="12532" max="12532" width="10" style="196" bestFit="1" customWidth="1"/>
    <col min="12533" max="12533" width="9.109375" style="196"/>
    <col min="12534" max="12534" width="10" style="196" bestFit="1" customWidth="1"/>
    <col min="12535" max="12535" width="9.6640625" style="196" customWidth="1"/>
    <col min="12536" max="12536" width="11.33203125" style="196" customWidth="1"/>
    <col min="12537" max="12780" width="9.109375" style="196"/>
    <col min="12781" max="12781" width="5.44140625" style="196" customWidth="1"/>
    <col min="12782" max="12782" width="21" style="196" bestFit="1" customWidth="1"/>
    <col min="12783" max="12783" width="9" style="196" customWidth="1"/>
    <col min="12784" max="12784" width="10" style="196" customWidth="1"/>
    <col min="12785" max="12785" width="9.33203125" style="196" customWidth="1"/>
    <col min="12786" max="12786" width="10.5546875" style="196" customWidth="1"/>
    <col min="12787" max="12787" width="9.109375" style="196"/>
    <col min="12788" max="12788" width="10" style="196" bestFit="1" customWidth="1"/>
    <col min="12789" max="12789" width="9.109375" style="196"/>
    <col min="12790" max="12790" width="10" style="196" bestFit="1" customWidth="1"/>
    <col min="12791" max="12791" width="9.6640625" style="196" customWidth="1"/>
    <col min="12792" max="12792" width="11.33203125" style="196" customWidth="1"/>
    <col min="12793" max="13036" width="9.109375" style="196"/>
    <col min="13037" max="13037" width="5.44140625" style="196" customWidth="1"/>
    <col min="13038" max="13038" width="21" style="196" bestFit="1" customWidth="1"/>
    <col min="13039" max="13039" width="9" style="196" customWidth="1"/>
    <col min="13040" max="13040" width="10" style="196" customWidth="1"/>
    <col min="13041" max="13041" width="9.33203125" style="196" customWidth="1"/>
    <col min="13042" max="13042" width="10.5546875" style="196" customWidth="1"/>
    <col min="13043" max="13043" width="9.109375" style="196"/>
    <col min="13044" max="13044" width="10" style="196" bestFit="1" customWidth="1"/>
    <col min="13045" max="13045" width="9.109375" style="196"/>
    <col min="13046" max="13046" width="10" style="196" bestFit="1" customWidth="1"/>
    <col min="13047" max="13047" width="9.6640625" style="196" customWidth="1"/>
    <col min="13048" max="13048" width="11.33203125" style="196" customWidth="1"/>
    <col min="13049" max="13292" width="9.109375" style="196"/>
    <col min="13293" max="13293" width="5.44140625" style="196" customWidth="1"/>
    <col min="13294" max="13294" width="21" style="196" bestFit="1" customWidth="1"/>
    <col min="13295" max="13295" width="9" style="196" customWidth="1"/>
    <col min="13296" max="13296" width="10" style="196" customWidth="1"/>
    <col min="13297" max="13297" width="9.33203125" style="196" customWidth="1"/>
    <col min="13298" max="13298" width="10.5546875" style="196" customWidth="1"/>
    <col min="13299" max="13299" width="9.109375" style="196"/>
    <col min="13300" max="13300" width="10" style="196" bestFit="1" customWidth="1"/>
    <col min="13301" max="13301" width="9.109375" style="196"/>
    <col min="13302" max="13302" width="10" style="196" bestFit="1" customWidth="1"/>
    <col min="13303" max="13303" width="9.6640625" style="196" customWidth="1"/>
    <col min="13304" max="13304" width="11.33203125" style="196" customWidth="1"/>
    <col min="13305" max="13548" width="9.109375" style="196"/>
    <col min="13549" max="13549" width="5.44140625" style="196" customWidth="1"/>
    <col min="13550" max="13550" width="21" style="196" bestFit="1" customWidth="1"/>
    <col min="13551" max="13551" width="9" style="196" customWidth="1"/>
    <col min="13552" max="13552" width="10" style="196" customWidth="1"/>
    <col min="13553" max="13553" width="9.33203125" style="196" customWidth="1"/>
    <col min="13554" max="13554" width="10.5546875" style="196" customWidth="1"/>
    <col min="13555" max="13555" width="9.109375" style="196"/>
    <col min="13556" max="13556" width="10" style="196" bestFit="1" customWidth="1"/>
    <col min="13557" max="13557" width="9.109375" style="196"/>
    <col min="13558" max="13558" width="10" style="196" bestFit="1" customWidth="1"/>
    <col min="13559" max="13559" width="9.6640625" style="196" customWidth="1"/>
    <col min="13560" max="13560" width="11.33203125" style="196" customWidth="1"/>
    <col min="13561" max="13804" width="9.109375" style="196"/>
    <col min="13805" max="13805" width="5.44140625" style="196" customWidth="1"/>
    <col min="13806" max="13806" width="21" style="196" bestFit="1" customWidth="1"/>
    <col min="13807" max="13807" width="9" style="196" customWidth="1"/>
    <col min="13808" max="13808" width="10" style="196" customWidth="1"/>
    <col min="13809" max="13809" width="9.33203125" style="196" customWidth="1"/>
    <col min="13810" max="13810" width="10.5546875" style="196" customWidth="1"/>
    <col min="13811" max="13811" width="9.109375" style="196"/>
    <col min="13812" max="13812" width="10" style="196" bestFit="1" customWidth="1"/>
    <col min="13813" max="13813" width="9.109375" style="196"/>
    <col min="13814" max="13814" width="10" style="196" bestFit="1" customWidth="1"/>
    <col min="13815" max="13815" width="9.6640625" style="196" customWidth="1"/>
    <col min="13816" max="13816" width="11.33203125" style="196" customWidth="1"/>
    <col min="13817" max="14060" width="9.109375" style="196"/>
    <col min="14061" max="14061" width="5.44140625" style="196" customWidth="1"/>
    <col min="14062" max="14062" width="21" style="196" bestFit="1" customWidth="1"/>
    <col min="14063" max="14063" width="9" style="196" customWidth="1"/>
    <col min="14064" max="14064" width="10" style="196" customWidth="1"/>
    <col min="14065" max="14065" width="9.33203125" style="196" customWidth="1"/>
    <col min="14066" max="14066" width="10.5546875" style="196" customWidth="1"/>
    <col min="14067" max="14067" width="9.109375" style="196"/>
    <col min="14068" max="14068" width="10" style="196" bestFit="1" customWidth="1"/>
    <col min="14069" max="14069" width="9.109375" style="196"/>
    <col min="14070" max="14070" width="10" style="196" bestFit="1" customWidth="1"/>
    <col min="14071" max="14071" width="9.6640625" style="196" customWidth="1"/>
    <col min="14072" max="14072" width="11.33203125" style="196" customWidth="1"/>
    <col min="14073" max="14316" width="9.109375" style="196"/>
    <col min="14317" max="14317" width="5.44140625" style="196" customWidth="1"/>
    <col min="14318" max="14318" width="21" style="196" bestFit="1" customWidth="1"/>
    <col min="14319" max="14319" width="9" style="196" customWidth="1"/>
    <col min="14320" max="14320" width="10" style="196" customWidth="1"/>
    <col min="14321" max="14321" width="9.33203125" style="196" customWidth="1"/>
    <col min="14322" max="14322" width="10.5546875" style="196" customWidth="1"/>
    <col min="14323" max="14323" width="9.109375" style="196"/>
    <col min="14324" max="14324" width="10" style="196" bestFit="1" customWidth="1"/>
    <col min="14325" max="14325" width="9.109375" style="196"/>
    <col min="14326" max="14326" width="10" style="196" bestFit="1" customWidth="1"/>
    <col min="14327" max="14327" width="9.6640625" style="196" customWidth="1"/>
    <col min="14328" max="14328" width="11.33203125" style="196" customWidth="1"/>
    <col min="14329" max="14572" width="9.109375" style="196"/>
    <col min="14573" max="14573" width="5.44140625" style="196" customWidth="1"/>
    <col min="14574" max="14574" width="21" style="196" bestFit="1" customWidth="1"/>
    <col min="14575" max="14575" width="9" style="196" customWidth="1"/>
    <col min="14576" max="14576" width="10" style="196" customWidth="1"/>
    <col min="14577" max="14577" width="9.33203125" style="196" customWidth="1"/>
    <col min="14578" max="14578" width="10.5546875" style="196" customWidth="1"/>
    <col min="14579" max="14579" width="9.109375" style="196"/>
    <col min="14580" max="14580" width="10" style="196" bestFit="1" customWidth="1"/>
    <col min="14581" max="14581" width="9.109375" style="196"/>
    <col min="14582" max="14582" width="10" style="196" bestFit="1" customWidth="1"/>
    <col min="14583" max="14583" width="9.6640625" style="196" customWidth="1"/>
    <col min="14584" max="14584" width="11.33203125" style="196" customWidth="1"/>
    <col min="14585" max="14828" width="9.109375" style="196"/>
    <col min="14829" max="14829" width="5.44140625" style="196" customWidth="1"/>
    <col min="14830" max="14830" width="21" style="196" bestFit="1" customWidth="1"/>
    <col min="14831" max="14831" width="9" style="196" customWidth="1"/>
    <col min="14832" max="14832" width="10" style="196" customWidth="1"/>
    <col min="14833" max="14833" width="9.33203125" style="196" customWidth="1"/>
    <col min="14834" max="14834" width="10.5546875" style="196" customWidth="1"/>
    <col min="14835" max="14835" width="9.109375" style="196"/>
    <col min="14836" max="14836" width="10" style="196" bestFit="1" customWidth="1"/>
    <col min="14837" max="14837" width="9.109375" style="196"/>
    <col min="14838" max="14838" width="10" style="196" bestFit="1" customWidth="1"/>
    <col min="14839" max="14839" width="9.6640625" style="196" customWidth="1"/>
    <col min="14840" max="14840" width="11.33203125" style="196" customWidth="1"/>
    <col min="14841" max="15084" width="9.109375" style="196"/>
    <col min="15085" max="15085" width="5.44140625" style="196" customWidth="1"/>
    <col min="15086" max="15086" width="21" style="196" bestFit="1" customWidth="1"/>
    <col min="15087" max="15087" width="9" style="196" customWidth="1"/>
    <col min="15088" max="15088" width="10" style="196" customWidth="1"/>
    <col min="15089" max="15089" width="9.33203125" style="196" customWidth="1"/>
    <col min="15090" max="15090" width="10.5546875" style="196" customWidth="1"/>
    <col min="15091" max="15091" width="9.109375" style="196"/>
    <col min="15092" max="15092" width="10" style="196" bestFit="1" customWidth="1"/>
    <col min="15093" max="15093" width="9.109375" style="196"/>
    <col min="15094" max="15094" width="10" style="196" bestFit="1" customWidth="1"/>
    <col min="15095" max="15095" width="9.6640625" style="196" customWidth="1"/>
    <col min="15096" max="15096" width="11.33203125" style="196" customWidth="1"/>
    <col min="15097" max="15340" width="9.109375" style="196"/>
    <col min="15341" max="15341" width="5.44140625" style="196" customWidth="1"/>
    <col min="15342" max="15342" width="21" style="196" bestFit="1" customWidth="1"/>
    <col min="15343" max="15343" width="9" style="196" customWidth="1"/>
    <col min="15344" max="15344" width="10" style="196" customWidth="1"/>
    <col min="15345" max="15345" width="9.33203125" style="196" customWidth="1"/>
    <col min="15346" max="15346" width="10.5546875" style="196" customWidth="1"/>
    <col min="15347" max="15347" width="9.109375" style="196"/>
    <col min="15348" max="15348" width="10" style="196" bestFit="1" customWidth="1"/>
    <col min="15349" max="15349" width="9.109375" style="196"/>
    <col min="15350" max="15350" width="10" style="196" bestFit="1" customWidth="1"/>
    <col min="15351" max="15351" width="9.6640625" style="196" customWidth="1"/>
    <col min="15352" max="15352" width="11.33203125" style="196" customWidth="1"/>
    <col min="15353" max="15596" width="9.109375" style="196"/>
    <col min="15597" max="15597" width="5.44140625" style="196" customWidth="1"/>
    <col min="15598" max="15598" width="21" style="196" bestFit="1" customWidth="1"/>
    <col min="15599" max="15599" width="9" style="196" customWidth="1"/>
    <col min="15600" max="15600" width="10" style="196" customWidth="1"/>
    <col min="15601" max="15601" width="9.33203125" style="196" customWidth="1"/>
    <col min="15602" max="15602" width="10.5546875" style="196" customWidth="1"/>
    <col min="15603" max="15603" width="9.109375" style="196"/>
    <col min="15604" max="15604" width="10" style="196" bestFit="1" customWidth="1"/>
    <col min="15605" max="15605" width="9.109375" style="196"/>
    <col min="15606" max="15606" width="10" style="196" bestFit="1" customWidth="1"/>
    <col min="15607" max="15607" width="9.6640625" style="196" customWidth="1"/>
    <col min="15608" max="15608" width="11.33203125" style="196" customWidth="1"/>
    <col min="15609" max="15852" width="9.109375" style="196"/>
    <col min="15853" max="15853" width="5.44140625" style="196" customWidth="1"/>
    <col min="15854" max="15854" width="21" style="196" bestFit="1" customWidth="1"/>
    <col min="15855" max="15855" width="9" style="196" customWidth="1"/>
    <col min="15856" max="15856" width="10" style="196" customWidth="1"/>
    <col min="15857" max="15857" width="9.33203125" style="196" customWidth="1"/>
    <col min="15858" max="15858" width="10.5546875" style="196" customWidth="1"/>
    <col min="15859" max="15859" width="9.109375" style="196"/>
    <col min="15860" max="15860" width="10" style="196" bestFit="1" customWidth="1"/>
    <col min="15861" max="15861" width="9.109375" style="196"/>
    <col min="15862" max="15862" width="10" style="196" bestFit="1" customWidth="1"/>
    <col min="15863" max="15863" width="9.6640625" style="196" customWidth="1"/>
    <col min="15864" max="15864" width="11.33203125" style="196" customWidth="1"/>
    <col min="15865" max="16108" width="9.109375" style="196"/>
    <col min="16109" max="16109" width="5.44140625" style="196" customWidth="1"/>
    <col min="16110" max="16110" width="21" style="196" bestFit="1" customWidth="1"/>
    <col min="16111" max="16111" width="9" style="196" customWidth="1"/>
    <col min="16112" max="16112" width="10" style="196" customWidth="1"/>
    <col min="16113" max="16113" width="9.33203125" style="196" customWidth="1"/>
    <col min="16114" max="16114" width="10.5546875" style="196" customWidth="1"/>
    <col min="16115" max="16115" width="9.109375" style="196"/>
    <col min="16116" max="16116" width="10" style="196" bestFit="1" customWidth="1"/>
    <col min="16117" max="16117" width="9.109375" style="196"/>
    <col min="16118" max="16118" width="10" style="196" bestFit="1" customWidth="1"/>
    <col min="16119" max="16119" width="9.6640625" style="196" customWidth="1"/>
    <col min="16120" max="16120" width="11.33203125" style="196" customWidth="1"/>
    <col min="16121" max="16384" width="9.109375" style="196"/>
  </cols>
  <sheetData>
    <row r="1" spans="1:13" x14ac:dyDescent="0.3">
      <c r="A1" s="369" t="s">
        <v>10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3" x14ac:dyDescent="0.3">
      <c r="I2" s="370" t="s">
        <v>364</v>
      </c>
      <c r="J2" s="370"/>
      <c r="K2" s="52"/>
      <c r="L2" s="52"/>
    </row>
    <row r="3" spans="1:13" ht="8.25" customHeight="1" x14ac:dyDescent="0.3">
      <c r="I3" s="52"/>
      <c r="J3" s="52"/>
      <c r="K3" s="52"/>
      <c r="L3" s="52"/>
    </row>
    <row r="4" spans="1:13" x14ac:dyDescent="0.3">
      <c r="A4" s="197"/>
      <c r="B4" s="197"/>
      <c r="C4" s="197"/>
      <c r="D4" s="197"/>
      <c r="E4" s="197"/>
      <c r="F4" s="197"/>
      <c r="G4" s="197"/>
      <c r="H4" s="197"/>
      <c r="I4" s="371" t="s">
        <v>365</v>
      </c>
      <c r="J4" s="371"/>
      <c r="K4" s="198" t="s">
        <v>366</v>
      </c>
      <c r="L4" s="199"/>
    </row>
    <row r="5" spans="1:13" ht="17.25" customHeight="1" x14ac:dyDescent="0.3">
      <c r="A5" s="197"/>
      <c r="B5" s="197"/>
      <c r="C5" s="197"/>
      <c r="D5" s="197"/>
      <c r="E5" s="197"/>
      <c r="F5" s="197"/>
      <c r="G5" s="197"/>
      <c r="H5" s="197"/>
      <c r="I5" s="200"/>
      <c r="J5" s="201"/>
      <c r="K5" s="202" t="s">
        <v>367</v>
      </c>
      <c r="L5" s="52"/>
    </row>
    <row r="6" spans="1:13" x14ac:dyDescent="0.3">
      <c r="A6" s="197"/>
      <c r="B6" s="197"/>
      <c r="C6" s="197"/>
      <c r="D6" s="197"/>
      <c r="E6" s="197"/>
      <c r="F6" s="197"/>
      <c r="G6" s="197"/>
      <c r="H6" s="197"/>
      <c r="I6" s="203"/>
      <c r="J6" s="204"/>
      <c r="K6" s="202"/>
      <c r="L6" s="52"/>
    </row>
    <row r="7" spans="1:13" ht="18.75" customHeight="1" x14ac:dyDescent="0.3">
      <c r="A7" s="372" t="s">
        <v>494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</row>
    <row r="8" spans="1:13" ht="15" thickBot="1" x14ac:dyDescent="0.3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3" ht="15.75" customHeight="1" thickBot="1" x14ac:dyDescent="0.35">
      <c r="A9" s="373" t="s">
        <v>368</v>
      </c>
      <c r="B9" s="376" t="s">
        <v>369</v>
      </c>
      <c r="C9" s="362" t="s">
        <v>370</v>
      </c>
      <c r="D9" s="363"/>
      <c r="E9" s="379" t="s">
        <v>371</v>
      </c>
      <c r="F9" s="380"/>
      <c r="G9" s="380"/>
      <c r="H9" s="380"/>
      <c r="I9" s="380"/>
      <c r="J9" s="381"/>
      <c r="K9" s="382" t="s">
        <v>372</v>
      </c>
      <c r="L9" s="383"/>
      <c r="M9" s="376" t="s">
        <v>373</v>
      </c>
    </row>
    <row r="10" spans="1:13" ht="17.25" customHeight="1" x14ac:dyDescent="0.3">
      <c r="A10" s="374"/>
      <c r="B10" s="377"/>
      <c r="C10" s="358" t="s">
        <v>33</v>
      </c>
      <c r="D10" s="360" t="s">
        <v>374</v>
      </c>
      <c r="E10" s="362" t="s">
        <v>33</v>
      </c>
      <c r="F10" s="363"/>
      <c r="G10" s="362" t="s">
        <v>375</v>
      </c>
      <c r="H10" s="364"/>
      <c r="I10" s="364"/>
      <c r="J10" s="363"/>
      <c r="K10" s="384"/>
      <c r="L10" s="385"/>
      <c r="M10" s="377"/>
    </row>
    <row r="11" spans="1:13" ht="42.75" customHeight="1" x14ac:dyDescent="0.3">
      <c r="A11" s="374"/>
      <c r="B11" s="377"/>
      <c r="C11" s="359"/>
      <c r="D11" s="361"/>
      <c r="E11" s="205" t="s">
        <v>376</v>
      </c>
      <c r="F11" s="206" t="s">
        <v>377</v>
      </c>
      <c r="G11" s="365" t="s">
        <v>378</v>
      </c>
      <c r="H11" s="366"/>
      <c r="I11" s="367" t="s">
        <v>384</v>
      </c>
      <c r="J11" s="368"/>
      <c r="K11" s="205" t="s">
        <v>376</v>
      </c>
      <c r="L11" s="206" t="s">
        <v>379</v>
      </c>
      <c r="M11" s="377"/>
    </row>
    <row r="12" spans="1:13" ht="16.8" thickBot="1" x14ac:dyDescent="0.35">
      <c r="A12" s="375"/>
      <c r="B12" s="378"/>
      <c r="C12" s="207" t="s">
        <v>3</v>
      </c>
      <c r="D12" s="208" t="s">
        <v>3</v>
      </c>
      <c r="E12" s="209" t="s">
        <v>3</v>
      </c>
      <c r="F12" s="210" t="s">
        <v>380</v>
      </c>
      <c r="G12" s="207" t="s">
        <v>3</v>
      </c>
      <c r="H12" s="211" t="s">
        <v>380</v>
      </c>
      <c r="I12" s="212" t="s">
        <v>3</v>
      </c>
      <c r="J12" s="210" t="s">
        <v>380</v>
      </c>
      <c r="K12" s="209" t="s">
        <v>381</v>
      </c>
      <c r="L12" s="210" t="s">
        <v>380</v>
      </c>
      <c r="M12" s="213" t="s">
        <v>380</v>
      </c>
    </row>
    <row r="13" spans="1:13" ht="15" thickBot="1" x14ac:dyDescent="0.35">
      <c r="A13" s="214">
        <v>1</v>
      </c>
      <c r="B13" s="215">
        <v>2</v>
      </c>
      <c r="C13" s="216">
        <v>3</v>
      </c>
      <c r="D13" s="217">
        <v>4</v>
      </c>
      <c r="E13" s="216">
        <v>5</v>
      </c>
      <c r="F13" s="217">
        <v>6</v>
      </c>
      <c r="G13" s="216">
        <v>7</v>
      </c>
      <c r="H13" s="218">
        <v>8</v>
      </c>
      <c r="I13" s="219">
        <v>9</v>
      </c>
      <c r="J13" s="217">
        <v>10</v>
      </c>
      <c r="K13" s="216">
        <v>11</v>
      </c>
      <c r="L13" s="217">
        <v>12</v>
      </c>
      <c r="M13" s="217">
        <v>13</v>
      </c>
    </row>
    <row r="14" spans="1:13" ht="15" customHeight="1" thickBot="1" x14ac:dyDescent="0.35">
      <c r="A14" s="220">
        <v>1</v>
      </c>
      <c r="B14" s="221" t="s">
        <v>382</v>
      </c>
      <c r="C14" s="222">
        <f>A_celi!F23+B_celi!F74</f>
        <v>74.63</v>
      </c>
      <c r="D14" s="223">
        <f>A_celi!F24+B_celi!F75</f>
        <v>20.919999999999998</v>
      </c>
      <c r="E14" s="224">
        <f>Adazi!E128+Alderi!E24+Atari!E15+Baltezers!E35+Birznieki!E15+Divezeri!E18+Eimuri!E17+Garkalne!E22+Iļķene!E14+Kadaga!E51+Stapriņi!E29</f>
        <v>78.186499999999995</v>
      </c>
      <c r="F14" s="345">
        <f>Adazi!F128+Alderi!F24+Atari!F15+Baltezers!F35+Birznieki!F15+Divezeri!F18+Eimuri!F17+Garkalne!F22+Iļķene!F14+Kadaga!F51+Stapriņi!F29</f>
        <v>379784.48</v>
      </c>
      <c r="G14" s="226">
        <f>Adazi!E129+Alderi!E25+Atari!E16+Baltezers!E36+Birznieki!E16+Divezeri!E19+Eimuri!E18+Garkalne!E23+Iļķene!E15+Kadaga!E52+Stapriņi!E30</f>
        <v>31.465</v>
      </c>
      <c r="H14" s="225">
        <f>Adazi!F129+Alderi!F25+Atari!F16+Baltezers!F36+Birznieki!F16+Divezeri!F19+Eimuri!F18+Garkalne!F23+Iļķene!F15+Kadaga!F52+Stapriņi!F30</f>
        <v>172530.08</v>
      </c>
      <c r="I14" s="268">
        <f>Adazi!E131+Adazi!E132+Alderi!E27+Alderi!E28+Atari!E18+Atari!E19+Baltezers!E38+Baltezers!E39+Birznieki!E18+Birznieki!E19+Divezeri!E21+Divezeri!E22+Eimuri!E20+Eimuri!E21+Garkalne!E25+Garkalne!E26+Iļķene!E17+Iļķene!E18+Kadaga!E54+Kadaga!E55+Stapriņi!E32+Stapriņi!E33</f>
        <v>43.701500000000003</v>
      </c>
      <c r="J14" s="344">
        <f>Adazi!F131+Adazi!F132+Alderi!F27+Alderi!F28+Atari!F18+Atari!F19+Baltezers!F38+Baltezers!F39+Birznieki!F18+Birznieki!F19+Divezeri!F21+Divezeri!F22+Eimuri!F20+Eimuri!F21+Garkalne!F25+Garkalne!F26+Iļķene!F17+Iļķene!F18+Kadaga!F54+Kadaga!F55+Stapriņi!F32+Stapriņi!F33</f>
        <v>186260.4</v>
      </c>
      <c r="K14" s="227">
        <v>212</v>
      </c>
      <c r="L14" s="228">
        <v>1096</v>
      </c>
      <c r="M14" s="229">
        <f>A_celi!O23+B_celi!O74+Adazi!O128+Alderi!O24+Atari!O15+Baltezers!O35+Birznieki!O15+Divezeri!O18+Eimuri!O17+Garkalne!O22+Iļķene!O14+Kadaga!O51+Stapriņi!O29</f>
        <v>33995</v>
      </c>
    </row>
    <row r="15" spans="1:13" ht="15" customHeight="1" x14ac:dyDescent="0.3">
      <c r="A15" s="245"/>
      <c r="B15" s="246"/>
      <c r="C15" s="247"/>
      <c r="D15" s="247"/>
      <c r="E15" s="248"/>
      <c r="F15" s="249"/>
      <c r="G15" s="248"/>
      <c r="H15" s="249"/>
      <c r="I15" s="248"/>
      <c r="J15" s="249"/>
      <c r="K15" s="250"/>
      <c r="L15" s="250"/>
      <c r="M15" s="251"/>
    </row>
    <row r="16" spans="1:13" ht="15" customHeight="1" x14ac:dyDescent="0.3">
      <c r="A16" s="245"/>
      <c r="B16" s="246"/>
      <c r="C16" s="247"/>
      <c r="D16" s="247"/>
      <c r="E16" s="248"/>
      <c r="F16" s="249"/>
      <c r="G16" s="248"/>
      <c r="H16" s="249"/>
      <c r="I16" s="248"/>
      <c r="J16" s="249"/>
      <c r="K16" s="250"/>
      <c r="L16" s="250"/>
      <c r="M16" s="251"/>
    </row>
    <row r="17" spans="1:13" ht="15" customHeight="1" x14ac:dyDescent="0.3">
      <c r="A17" s="245"/>
      <c r="B17" s="246"/>
      <c r="C17" s="247"/>
      <c r="D17" s="247"/>
      <c r="E17" s="248"/>
      <c r="F17" s="249"/>
      <c r="G17" s="248"/>
      <c r="H17" s="249"/>
      <c r="I17" s="248"/>
      <c r="J17" s="249"/>
      <c r="K17" s="250"/>
      <c r="L17" s="250"/>
      <c r="M17" s="251"/>
    </row>
    <row r="18" spans="1:13" x14ac:dyDescent="0.3">
      <c r="A18" s="197"/>
      <c r="B18" s="230" t="s">
        <v>4</v>
      </c>
      <c r="C18" s="252"/>
      <c r="D18" s="244"/>
      <c r="E18" s="231"/>
      <c r="F18" s="232"/>
      <c r="H18" s="52"/>
      <c r="I18" s="52"/>
      <c r="J18" s="52"/>
      <c r="K18" s="52"/>
      <c r="L18" s="197"/>
    </row>
    <row r="19" spans="1:13" x14ac:dyDescent="0.3">
      <c r="A19" s="197"/>
      <c r="B19" s="230" t="s">
        <v>37</v>
      </c>
      <c r="C19" s="355" t="s">
        <v>429</v>
      </c>
      <c r="D19" s="355"/>
      <c r="E19" s="355"/>
      <c r="F19" s="355"/>
      <c r="G19" s="355"/>
      <c r="H19" s="355"/>
      <c r="I19" s="355"/>
      <c r="J19" s="355"/>
      <c r="K19" s="355"/>
      <c r="L19" s="197"/>
    </row>
    <row r="20" spans="1:13" x14ac:dyDescent="0.3">
      <c r="A20" s="197"/>
      <c r="B20" s="230"/>
      <c r="C20" s="233"/>
      <c r="D20" s="356" t="s">
        <v>383</v>
      </c>
      <c r="E20" s="356"/>
      <c r="F20" s="356"/>
      <c r="G20" s="356"/>
      <c r="H20" s="356"/>
      <c r="I20" s="233"/>
      <c r="J20" s="233"/>
      <c r="K20" s="233"/>
      <c r="L20" s="197"/>
    </row>
    <row r="21" spans="1:13" x14ac:dyDescent="0.3">
      <c r="A21" s="197"/>
      <c r="B21" s="230" t="s">
        <v>4</v>
      </c>
      <c r="C21" s="234" t="s">
        <v>5</v>
      </c>
      <c r="D21" s="235"/>
      <c r="E21" s="233"/>
      <c r="F21" s="233"/>
      <c r="G21" s="233"/>
      <c r="H21" s="233"/>
      <c r="I21" s="233"/>
      <c r="J21" s="233"/>
      <c r="K21" s="233"/>
      <c r="L21" s="197"/>
    </row>
    <row r="22" spans="1:13" x14ac:dyDescent="0.3">
      <c r="A22" s="197"/>
      <c r="B22" s="230" t="s">
        <v>6</v>
      </c>
      <c r="C22" s="357"/>
      <c r="D22" s="357"/>
      <c r="E22" s="357"/>
      <c r="F22" s="357"/>
      <c r="G22" s="357"/>
      <c r="H22" s="357"/>
      <c r="I22" s="357"/>
      <c r="J22" s="357"/>
      <c r="K22" s="357"/>
      <c r="L22" s="197"/>
    </row>
    <row r="23" spans="1:13" x14ac:dyDescent="0.3">
      <c r="A23" s="197"/>
      <c r="B23" s="52"/>
      <c r="C23" s="356" t="s">
        <v>433</v>
      </c>
      <c r="D23" s="356"/>
      <c r="E23" s="356"/>
      <c r="F23" s="356"/>
      <c r="G23" s="356"/>
      <c r="H23" s="356"/>
      <c r="I23" s="356"/>
      <c r="J23" s="356"/>
      <c r="K23" s="356"/>
      <c r="L23" s="197"/>
    </row>
    <row r="24" spans="1:13" x14ac:dyDescent="0.3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3" x14ac:dyDescent="0.3">
      <c r="A25" s="197"/>
      <c r="B25" s="197"/>
      <c r="C25" s="197"/>
      <c r="D25" s="197"/>
      <c r="E25" s="236"/>
      <c r="F25" s="197"/>
      <c r="G25" s="197"/>
      <c r="H25" s="197"/>
      <c r="I25" s="197"/>
      <c r="J25" s="197"/>
      <c r="K25" s="197"/>
      <c r="L25" s="197"/>
    </row>
    <row r="26" spans="1:13" x14ac:dyDescent="0.3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</row>
    <row r="27" spans="1:13" x14ac:dyDescent="0.3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3" x14ac:dyDescent="0.3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3" x14ac:dyDescent="0.3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1:13" x14ac:dyDescent="0.3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3" x14ac:dyDescent="0.3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3" x14ac:dyDescent="0.3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x14ac:dyDescent="0.3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 x14ac:dyDescent="0.3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 x14ac:dyDescent="0.3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x14ac:dyDescent="0.3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</row>
    <row r="37" spans="1:12" x14ac:dyDescent="0.3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</row>
    <row r="38" spans="1:12" x14ac:dyDescent="0.3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</row>
    <row r="39" spans="1:12" x14ac:dyDescent="0.3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</row>
    <row r="40" spans="1:12" x14ac:dyDescent="0.3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</row>
    <row r="41" spans="1:12" x14ac:dyDescent="0.3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</row>
    <row r="42" spans="1:12" x14ac:dyDescent="0.3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</row>
    <row r="43" spans="1:12" x14ac:dyDescent="0.3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2" x14ac:dyDescent="0.3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x14ac:dyDescent="0.3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2" x14ac:dyDescent="0.3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x14ac:dyDescent="0.3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2" x14ac:dyDescent="0.3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</row>
    <row r="49" spans="1:12" x14ac:dyDescent="0.3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</row>
    <row r="50" spans="1:12" x14ac:dyDescent="0.3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</row>
    <row r="51" spans="1:12" x14ac:dyDescent="0.3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</row>
    <row r="52" spans="1:12" x14ac:dyDescent="0.3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</row>
    <row r="53" spans="1:12" x14ac:dyDescent="0.3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</row>
    <row r="54" spans="1:12" x14ac:dyDescent="0.3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</row>
    <row r="55" spans="1:12" x14ac:dyDescent="0.3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</row>
    <row r="56" spans="1:12" x14ac:dyDescent="0.3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</row>
    <row r="57" spans="1:12" x14ac:dyDescent="0.3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</row>
    <row r="58" spans="1:12" x14ac:dyDescent="0.3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</row>
    <row r="59" spans="1:12" x14ac:dyDescent="0.3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</row>
    <row r="60" spans="1:12" x14ac:dyDescent="0.3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</row>
    <row r="61" spans="1:12" x14ac:dyDescent="0.3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</row>
    <row r="62" spans="1:12" x14ac:dyDescent="0.3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</row>
    <row r="63" spans="1:12" x14ac:dyDescent="0.3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</row>
    <row r="64" spans="1:12" x14ac:dyDescent="0.3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</row>
    <row r="65" spans="1:12" x14ac:dyDescent="0.3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</row>
    <row r="66" spans="1:12" x14ac:dyDescent="0.3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</row>
    <row r="67" spans="1:12" x14ac:dyDescent="0.3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</row>
    <row r="68" spans="1:12" x14ac:dyDescent="0.3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</row>
    <row r="69" spans="1:12" x14ac:dyDescent="0.3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</row>
    <row r="70" spans="1:12" x14ac:dyDescent="0.3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</row>
    <row r="71" spans="1:12" x14ac:dyDescent="0.3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</row>
    <row r="72" spans="1:12" x14ac:dyDescent="0.3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</row>
    <row r="73" spans="1:12" x14ac:dyDescent="0.3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</row>
    <row r="74" spans="1:12" x14ac:dyDescent="0.3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</row>
    <row r="75" spans="1:12" x14ac:dyDescent="0.3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</row>
    <row r="76" spans="1:12" x14ac:dyDescent="0.3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</row>
    <row r="77" spans="1:12" x14ac:dyDescent="0.3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</row>
    <row r="78" spans="1:12" x14ac:dyDescent="0.3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</row>
    <row r="79" spans="1:12" x14ac:dyDescent="0.3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</row>
    <row r="80" spans="1:12" x14ac:dyDescent="0.3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</row>
    <row r="81" spans="1:12" x14ac:dyDescent="0.3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</row>
    <row r="82" spans="1:12" x14ac:dyDescent="0.3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</row>
    <row r="83" spans="1:12" x14ac:dyDescent="0.3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</row>
    <row r="84" spans="1:12" x14ac:dyDescent="0.3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</row>
    <row r="85" spans="1:12" x14ac:dyDescent="0.3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</row>
    <row r="86" spans="1:12" x14ac:dyDescent="0.3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</row>
    <row r="87" spans="1:12" x14ac:dyDescent="0.3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</row>
    <row r="88" spans="1:12" x14ac:dyDescent="0.3">
      <c r="A88" s="197"/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</row>
    <row r="89" spans="1:12" x14ac:dyDescent="0.3">
      <c r="A89" s="197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</row>
    <row r="90" spans="1:12" x14ac:dyDescent="0.3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</row>
    <row r="91" spans="1:12" x14ac:dyDescent="0.3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</row>
    <row r="92" spans="1:12" x14ac:dyDescent="0.3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</row>
    <row r="93" spans="1:12" x14ac:dyDescent="0.3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</row>
    <row r="94" spans="1:12" x14ac:dyDescent="0.3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</row>
    <row r="95" spans="1:12" x14ac:dyDescent="0.3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</row>
    <row r="96" spans="1:12" x14ac:dyDescent="0.3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</row>
    <row r="97" spans="1:12" x14ac:dyDescent="0.3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</row>
    <row r="98" spans="1:12" x14ac:dyDescent="0.3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</row>
    <row r="99" spans="1:12" x14ac:dyDescent="0.3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</row>
    <row r="100" spans="1:12" x14ac:dyDescent="0.3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</row>
    <row r="101" spans="1:12" x14ac:dyDescent="0.3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</row>
    <row r="102" spans="1:12" x14ac:dyDescent="0.3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</row>
    <row r="103" spans="1:12" x14ac:dyDescent="0.3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</row>
    <row r="104" spans="1:12" x14ac:dyDescent="0.3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</row>
    <row r="105" spans="1:12" x14ac:dyDescent="0.3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</row>
    <row r="106" spans="1:12" x14ac:dyDescent="0.3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</row>
    <row r="107" spans="1:12" x14ac:dyDescent="0.3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</row>
    <row r="108" spans="1:12" x14ac:dyDescent="0.3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</row>
    <row r="109" spans="1:12" x14ac:dyDescent="0.3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</row>
    <row r="110" spans="1:12" x14ac:dyDescent="0.3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</row>
    <row r="111" spans="1:12" x14ac:dyDescent="0.3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</row>
    <row r="112" spans="1:12" x14ac:dyDescent="0.3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</row>
    <row r="113" spans="1:12" x14ac:dyDescent="0.3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</row>
    <row r="114" spans="1:12" x14ac:dyDescent="0.3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</row>
    <row r="115" spans="1:12" x14ac:dyDescent="0.3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</row>
    <row r="116" spans="1:12" x14ac:dyDescent="0.3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</row>
    <row r="117" spans="1:12" x14ac:dyDescent="0.3">
      <c r="A117" s="197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</row>
    <row r="118" spans="1:12" x14ac:dyDescent="0.3">
      <c r="A118" s="197"/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</row>
    <row r="119" spans="1:12" x14ac:dyDescent="0.3">
      <c r="A119" s="197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</row>
    <row r="120" spans="1:12" x14ac:dyDescent="0.3">
      <c r="A120" s="197"/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</row>
    <row r="121" spans="1:12" x14ac:dyDescent="0.3">
      <c r="A121" s="197"/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</row>
    <row r="122" spans="1:12" x14ac:dyDescent="0.3">
      <c r="A122" s="197"/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</row>
    <row r="123" spans="1:12" x14ac:dyDescent="0.3">
      <c r="A123" s="197"/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</row>
    <row r="124" spans="1:12" x14ac:dyDescent="0.3">
      <c r="A124" s="197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</row>
    <row r="125" spans="1:12" x14ac:dyDescent="0.3">
      <c r="A125" s="19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</row>
  </sheetData>
  <mergeCells count="20">
    <mergeCell ref="A1:L1"/>
    <mergeCell ref="I2:J2"/>
    <mergeCell ref="I4:J4"/>
    <mergeCell ref="A7:M7"/>
    <mergeCell ref="A9:A12"/>
    <mergeCell ref="B9:B12"/>
    <mergeCell ref="C9:D9"/>
    <mergeCell ref="E9:J9"/>
    <mergeCell ref="K9:L10"/>
    <mergeCell ref="M9:M11"/>
    <mergeCell ref="C19:K19"/>
    <mergeCell ref="D20:H20"/>
    <mergeCell ref="C22:K22"/>
    <mergeCell ref="C23:K23"/>
    <mergeCell ref="C10:C11"/>
    <mergeCell ref="D10:D11"/>
    <mergeCell ref="E10:F10"/>
    <mergeCell ref="G10:J10"/>
    <mergeCell ref="G11:H11"/>
    <mergeCell ref="I11:J11"/>
  </mergeCells>
  <pageMargins left="0.31496062992125984" right="0.1968503937007874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BDB0-B32B-4D3C-AB1C-8D0D28C0067D}">
  <dimension ref="A1:T31"/>
  <sheetViews>
    <sheetView topLeftCell="A13" zoomScale="150" zoomScaleNormal="150" workbookViewId="0">
      <selection activeCell="C26" sqref="C26:E26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1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417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242" t="s">
        <v>0</v>
      </c>
      <c r="D9" s="242" t="s">
        <v>1</v>
      </c>
      <c r="E9" s="387"/>
      <c r="F9" s="387"/>
      <c r="G9" s="388"/>
      <c r="H9" s="389"/>
      <c r="I9" s="241" t="s">
        <v>3</v>
      </c>
      <c r="J9" s="24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331" t="s">
        <v>460</v>
      </c>
      <c r="B11" s="138" t="s">
        <v>418</v>
      </c>
      <c r="C11" s="107">
        <v>0</v>
      </c>
      <c r="D11" s="107">
        <v>0.28000000000000003</v>
      </c>
      <c r="E11" s="107">
        <v>0.28000000000000003</v>
      </c>
      <c r="F11" s="298">
        <f>1000*6*E11</f>
        <v>1680.0000000000002</v>
      </c>
      <c r="G11" s="108" t="s">
        <v>31</v>
      </c>
      <c r="H11" s="108"/>
      <c r="I11" s="108"/>
      <c r="J11" s="108"/>
      <c r="K11" s="108"/>
      <c r="L11" s="108"/>
      <c r="M11" s="108"/>
      <c r="N11" s="108"/>
      <c r="O11" s="108"/>
      <c r="P11" s="109">
        <v>80440030313</v>
      </c>
      <c r="Q11" s="109">
        <v>80440030313</v>
      </c>
      <c r="R11" s="23"/>
      <c r="S11" s="23"/>
      <c r="T11" s="23"/>
    </row>
    <row r="12" spans="1:20" x14ac:dyDescent="0.2">
      <c r="A12" s="331" t="s">
        <v>461</v>
      </c>
      <c r="B12" s="108" t="s">
        <v>420</v>
      </c>
      <c r="C12" s="107">
        <v>0</v>
      </c>
      <c r="D12" s="107">
        <v>0.51</v>
      </c>
      <c r="E12" s="107">
        <v>0.51</v>
      </c>
      <c r="F12" s="298">
        <f>1000*7*E12</f>
        <v>3570</v>
      </c>
      <c r="G12" s="108" t="s">
        <v>31</v>
      </c>
      <c r="H12" s="108"/>
      <c r="I12" s="108"/>
      <c r="J12" s="108"/>
      <c r="K12" s="108"/>
      <c r="L12" s="108"/>
      <c r="M12" s="108"/>
      <c r="N12" s="108"/>
      <c r="O12" s="108"/>
      <c r="P12" s="109">
        <v>80440030168</v>
      </c>
      <c r="Q12" s="109">
        <v>80440030168</v>
      </c>
      <c r="R12" s="23"/>
      <c r="S12" s="23"/>
      <c r="T12" s="23"/>
    </row>
    <row r="13" spans="1:20" x14ac:dyDescent="0.2">
      <c r="A13" s="331" t="s">
        <v>462</v>
      </c>
      <c r="B13" s="138" t="s">
        <v>421</v>
      </c>
      <c r="C13" s="107">
        <v>0</v>
      </c>
      <c r="D13" s="107">
        <v>0.28999999999999998</v>
      </c>
      <c r="E13" s="107">
        <v>0.28999999999999998</v>
      </c>
      <c r="F13" s="298">
        <f>1000*5*E13</f>
        <v>1450</v>
      </c>
      <c r="G13" s="108" t="s">
        <v>30</v>
      </c>
      <c r="H13" s="108"/>
      <c r="I13" s="108"/>
      <c r="J13" s="108"/>
      <c r="K13" s="108"/>
      <c r="L13" s="108"/>
      <c r="M13" s="108"/>
      <c r="N13" s="108"/>
      <c r="O13" s="108"/>
      <c r="P13" s="109">
        <v>80440030168</v>
      </c>
      <c r="Q13" s="109">
        <v>80440030168</v>
      </c>
      <c r="R13" s="23"/>
      <c r="S13" s="23"/>
      <c r="T13" s="23"/>
    </row>
    <row r="14" spans="1:20" x14ac:dyDescent="0.2">
      <c r="A14" s="324" t="s">
        <v>463</v>
      </c>
      <c r="B14" s="276" t="s">
        <v>419</v>
      </c>
      <c r="C14" s="96">
        <v>0</v>
      </c>
      <c r="D14" s="96">
        <v>0.5</v>
      </c>
      <c r="E14" s="96">
        <v>0.5</v>
      </c>
      <c r="F14" s="294">
        <f>1000*6*E14</f>
        <v>3000</v>
      </c>
      <c r="G14" s="89" t="s">
        <v>31</v>
      </c>
      <c r="H14" s="89"/>
      <c r="I14" s="89"/>
      <c r="J14" s="89"/>
      <c r="K14" s="89"/>
      <c r="L14" s="89"/>
      <c r="M14" s="89"/>
      <c r="N14" s="89"/>
      <c r="O14" s="89"/>
      <c r="P14" s="102">
        <v>80440030168</v>
      </c>
      <c r="Q14" s="102">
        <v>80440030168</v>
      </c>
      <c r="R14" s="23"/>
      <c r="S14" s="23"/>
      <c r="T14" s="23"/>
    </row>
    <row r="15" spans="1:20" x14ac:dyDescent="0.2">
      <c r="A15" s="142"/>
      <c r="B15" s="142"/>
      <c r="C15" s="97">
        <f>E14</f>
        <v>0.5</v>
      </c>
      <c r="D15" s="97">
        <f>C15+E15</f>
        <v>0.89</v>
      </c>
      <c r="E15" s="97">
        <v>0.39</v>
      </c>
      <c r="F15" s="295">
        <f>1000*6*E15</f>
        <v>2340</v>
      </c>
      <c r="G15" s="90" t="s">
        <v>31</v>
      </c>
      <c r="H15" s="90"/>
      <c r="I15" s="90"/>
      <c r="J15" s="90"/>
      <c r="K15" s="90"/>
      <c r="L15" s="90"/>
      <c r="M15" s="90"/>
      <c r="N15" s="90"/>
      <c r="O15" s="90"/>
      <c r="P15" s="103">
        <v>80440030313</v>
      </c>
      <c r="Q15" s="103">
        <v>80440030314</v>
      </c>
      <c r="R15" s="23"/>
      <c r="S15" s="23"/>
      <c r="T15" s="23"/>
    </row>
    <row r="16" spans="1:20" s="23" customFormat="1" ht="11.25" customHeight="1" x14ac:dyDescent="0.2">
      <c r="A16" s="68"/>
      <c r="B16" s="69"/>
      <c r="E16" s="70"/>
      <c r="F16" s="70"/>
      <c r="H16" s="30"/>
      <c r="I16" s="71"/>
      <c r="J16" s="71"/>
      <c r="K16" s="71"/>
      <c r="L16" s="71"/>
      <c r="M16" s="71"/>
      <c r="N16" s="71"/>
      <c r="O16" s="71"/>
      <c r="P16" s="71"/>
      <c r="Q16" s="32"/>
    </row>
    <row r="17" spans="1:17" ht="12.75" customHeight="1" x14ac:dyDescent="0.2">
      <c r="A17" s="72" t="s">
        <v>431</v>
      </c>
      <c r="B17" s="35"/>
      <c r="C17" s="36"/>
      <c r="D17" s="37"/>
      <c r="E17" s="38">
        <f>SUM(E11:E15)</f>
        <v>1.9700000000000002</v>
      </c>
      <c r="F17" s="74">
        <f>SUM(F11:F15)</f>
        <v>12040</v>
      </c>
      <c r="G17" s="39"/>
      <c r="H17" s="15"/>
      <c r="I17" s="40"/>
      <c r="J17" s="41" t="s">
        <v>32</v>
      </c>
      <c r="K17" s="42">
        <f>SUM(K11:K15)</f>
        <v>0</v>
      </c>
      <c r="L17" s="42">
        <f>SUM(L11:L15)</f>
        <v>0</v>
      </c>
      <c r="M17" s="240"/>
      <c r="N17" s="41" t="s">
        <v>33</v>
      </c>
      <c r="O17" s="173">
        <f>SUM(O11:O15)</f>
        <v>0</v>
      </c>
      <c r="P17" s="240"/>
      <c r="Q17" s="240"/>
    </row>
    <row r="18" spans="1:17" ht="12.75" customHeight="1" x14ac:dyDescent="0.2">
      <c r="A18" s="75" t="s">
        <v>34</v>
      </c>
      <c r="B18" s="46"/>
      <c r="C18" s="47"/>
      <c r="D18" s="48"/>
      <c r="E18" s="264">
        <f>E11+E12+E14+E15</f>
        <v>1.6800000000000002</v>
      </c>
      <c r="F18" s="254">
        <f>F11+F12+F14+F15</f>
        <v>10590</v>
      </c>
      <c r="G18" s="49"/>
      <c r="H18" s="50"/>
      <c r="I18" s="240"/>
      <c r="J18" s="32"/>
      <c r="K18" s="51"/>
      <c r="L18" s="51"/>
      <c r="M18" s="240"/>
      <c r="N18" s="240"/>
      <c r="O18" s="240"/>
      <c r="P18" s="240"/>
      <c r="Q18" s="240"/>
    </row>
    <row r="19" spans="1:17" ht="12.75" customHeight="1" x14ac:dyDescent="0.2">
      <c r="A19" s="75" t="s">
        <v>35</v>
      </c>
      <c r="B19" s="46"/>
      <c r="C19" s="47"/>
      <c r="D19" s="48"/>
      <c r="E19" s="264">
        <v>0</v>
      </c>
      <c r="F19" s="77">
        <v>0</v>
      </c>
      <c r="G19" s="52"/>
      <c r="H19" s="15"/>
      <c r="I19" s="53"/>
      <c r="J19" s="54"/>
      <c r="K19" s="54"/>
      <c r="L19" s="54"/>
      <c r="M19" s="239"/>
      <c r="N19" s="240"/>
      <c r="O19" s="240"/>
      <c r="P19" s="240"/>
      <c r="Q19" s="240"/>
    </row>
    <row r="20" spans="1:17" ht="12.75" customHeight="1" x14ac:dyDescent="0.2">
      <c r="A20" s="75" t="s">
        <v>36</v>
      </c>
      <c r="B20" s="46"/>
      <c r="C20" s="47"/>
      <c r="D20" s="48"/>
      <c r="E20" s="264">
        <f>E13</f>
        <v>0.28999999999999998</v>
      </c>
      <c r="F20" s="254">
        <f>F13</f>
        <v>1450</v>
      </c>
      <c r="G20" s="52"/>
      <c r="H20" s="52"/>
      <c r="I20" s="53"/>
      <c r="J20" s="54"/>
      <c r="K20" s="54"/>
      <c r="L20" s="54"/>
      <c r="M20" s="239"/>
      <c r="N20" s="240"/>
      <c r="O20" s="240"/>
      <c r="P20" s="240"/>
      <c r="Q20" s="240"/>
    </row>
    <row r="21" spans="1:17" ht="12.75" customHeight="1" x14ac:dyDescent="0.2">
      <c r="A21" s="75" t="s">
        <v>46</v>
      </c>
      <c r="B21" s="46"/>
      <c r="C21" s="47"/>
      <c r="D21" s="48"/>
      <c r="E21" s="264">
        <v>0</v>
      </c>
      <c r="F21" s="77">
        <v>0</v>
      </c>
      <c r="G21" s="56"/>
      <c r="H21" s="52"/>
      <c r="I21" s="57"/>
      <c r="J21" s="54"/>
      <c r="K21" s="54"/>
      <c r="L21" s="54"/>
      <c r="M21" s="239"/>
      <c r="N21" s="240"/>
      <c r="O21" s="240"/>
      <c r="P21" s="240"/>
      <c r="Q21" s="240"/>
    </row>
    <row r="22" spans="1:17" ht="5.25" customHeight="1" x14ac:dyDescent="0.2">
      <c r="A22" s="28"/>
      <c r="B22" s="28"/>
      <c r="C22" s="5"/>
      <c r="D22" s="5"/>
      <c r="E22" s="58"/>
      <c r="F22" s="78"/>
      <c r="G22" s="59"/>
      <c r="H22" s="52"/>
      <c r="I22" s="53"/>
      <c r="J22" s="54"/>
      <c r="K22" s="54"/>
      <c r="L22" s="54"/>
      <c r="M22" s="239"/>
      <c r="N22" s="240"/>
      <c r="O22" s="240"/>
      <c r="P22" s="240"/>
      <c r="Q22" s="240"/>
    </row>
    <row r="23" spans="1:17" ht="12.75" customHeight="1" x14ac:dyDescent="0.2">
      <c r="A23" s="60"/>
      <c r="B23" s="64" t="s">
        <v>4</v>
      </c>
      <c r="C23" s="390"/>
      <c r="D23" s="390"/>
      <c r="E23" s="390"/>
      <c r="F23" s="79"/>
      <c r="G23" s="61"/>
      <c r="H23" s="61"/>
      <c r="I23" s="62"/>
      <c r="J23" s="62"/>
      <c r="N23" s="32"/>
      <c r="O23" s="32"/>
      <c r="P23" s="32"/>
      <c r="Q23" s="260"/>
    </row>
    <row r="24" spans="1:17" ht="12.75" customHeight="1" x14ac:dyDescent="0.2">
      <c r="A24" s="60"/>
      <c r="B24" s="80" t="s">
        <v>37</v>
      </c>
      <c r="C24" s="393" t="s">
        <v>429</v>
      </c>
      <c r="D24" s="393"/>
      <c r="E24" s="393"/>
      <c r="F24" s="393"/>
      <c r="G24" s="393"/>
      <c r="H24" s="393"/>
      <c r="I24" s="393"/>
      <c r="J24" s="393"/>
      <c r="L24" s="63"/>
      <c r="M24" s="63"/>
      <c r="N24" s="32"/>
      <c r="O24" s="32"/>
      <c r="P24" s="32"/>
      <c r="Q24" s="260"/>
    </row>
    <row r="25" spans="1:17" ht="12.75" customHeight="1" x14ac:dyDescent="0.2">
      <c r="A25" s="60"/>
      <c r="B25" s="64"/>
      <c r="C25" s="396" t="s">
        <v>38</v>
      </c>
      <c r="D25" s="396"/>
      <c r="E25" s="396"/>
      <c r="F25" s="396"/>
      <c r="G25" s="396"/>
      <c r="H25" s="396"/>
      <c r="I25" s="396"/>
      <c r="J25" s="396"/>
      <c r="L25" s="391" t="s">
        <v>39</v>
      </c>
      <c r="M25" s="391"/>
      <c r="N25" s="32"/>
      <c r="O25" s="32"/>
      <c r="P25" s="32"/>
      <c r="Q25" s="260"/>
    </row>
    <row r="26" spans="1:17" x14ac:dyDescent="0.2">
      <c r="A26" s="60"/>
      <c r="B26" s="64" t="s">
        <v>4</v>
      </c>
      <c r="C26" s="390"/>
      <c r="D26" s="390"/>
      <c r="E26" s="390"/>
      <c r="F26" s="64"/>
      <c r="G26" s="64"/>
      <c r="H26" s="64"/>
      <c r="I26" s="65"/>
      <c r="J26" s="65"/>
      <c r="N26" s="32"/>
      <c r="O26" s="32"/>
      <c r="P26" s="32"/>
      <c r="Q26" s="260"/>
    </row>
    <row r="27" spans="1:17" x14ac:dyDescent="0.2">
      <c r="A27" s="60"/>
      <c r="B27" s="80" t="s">
        <v>40</v>
      </c>
      <c r="C27" s="393" t="s">
        <v>57</v>
      </c>
      <c r="D27" s="393"/>
      <c r="E27" s="393"/>
      <c r="F27" s="393"/>
      <c r="G27" s="393"/>
      <c r="H27" s="393"/>
      <c r="I27" s="393"/>
      <c r="J27" s="393"/>
      <c r="L27" s="63"/>
      <c r="M27" s="63"/>
      <c r="N27" s="32"/>
      <c r="O27" s="32"/>
      <c r="P27" s="32"/>
      <c r="Q27" s="260"/>
    </row>
    <row r="28" spans="1:17" x14ac:dyDescent="0.2">
      <c r="A28" s="60"/>
      <c r="B28" s="64"/>
      <c r="C28" s="392"/>
      <c r="D28" s="392"/>
      <c r="E28" s="392"/>
      <c r="F28" s="392"/>
      <c r="G28" s="392"/>
      <c r="H28" s="392"/>
      <c r="I28" s="392"/>
      <c r="J28" s="392"/>
      <c r="L28" s="391" t="s">
        <v>39</v>
      </c>
      <c r="M28" s="391"/>
      <c r="N28" s="32"/>
      <c r="O28" s="32"/>
      <c r="P28" s="32"/>
      <c r="Q28" s="260"/>
    </row>
    <row r="29" spans="1:17" x14ac:dyDescent="0.2">
      <c r="A29" s="60"/>
      <c r="B29" s="64" t="s">
        <v>4</v>
      </c>
      <c r="C29" s="66" t="s">
        <v>5</v>
      </c>
      <c r="D29" s="66"/>
      <c r="E29" s="67"/>
      <c r="F29" s="64"/>
      <c r="G29" s="64"/>
      <c r="H29" s="64"/>
      <c r="I29" s="65"/>
      <c r="J29" s="65"/>
      <c r="N29" s="32"/>
      <c r="O29" s="32"/>
      <c r="P29" s="32"/>
      <c r="Q29" s="260"/>
    </row>
    <row r="30" spans="1:17" x14ac:dyDescent="0.2">
      <c r="A30" s="60"/>
      <c r="B30" s="80" t="s">
        <v>6</v>
      </c>
      <c r="C30" s="393" t="s">
        <v>41</v>
      </c>
      <c r="D30" s="393"/>
      <c r="E30" s="393"/>
      <c r="F30" s="393"/>
      <c r="G30" s="393"/>
      <c r="H30" s="393"/>
      <c r="I30" s="393"/>
      <c r="J30" s="393"/>
      <c r="L30" s="63"/>
      <c r="M30" s="63"/>
      <c r="N30" s="32"/>
      <c r="O30" s="32"/>
      <c r="P30" s="32"/>
      <c r="Q30" s="260"/>
    </row>
    <row r="31" spans="1:17" x14ac:dyDescent="0.2">
      <c r="B31" s="27"/>
      <c r="C31" s="28"/>
      <c r="E31" s="15"/>
      <c r="F31" s="29"/>
      <c r="L31" s="391" t="s">
        <v>39</v>
      </c>
      <c r="M31" s="391"/>
    </row>
  </sheetData>
  <mergeCells count="32">
    <mergeCell ref="P8:P9"/>
    <mergeCell ref="C28:J28"/>
    <mergeCell ref="L28:M28"/>
    <mergeCell ref="C30:J30"/>
    <mergeCell ref="L31:M31"/>
    <mergeCell ref="C23:E23"/>
    <mergeCell ref="C24:J24"/>
    <mergeCell ref="C25:J25"/>
    <mergeCell ref="L25:M25"/>
    <mergeCell ref="C26:E26"/>
    <mergeCell ref="C27:J27"/>
    <mergeCell ref="I8:J8"/>
    <mergeCell ref="K8:K9"/>
    <mergeCell ref="L8:L9"/>
    <mergeCell ref="M8:M9"/>
    <mergeCell ref="N8:N9"/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5FC1-C804-4EEF-BD0A-FD57260F868F}">
  <sheetPr codeName="Lapa8"/>
  <dimension ref="A1:T36"/>
  <sheetViews>
    <sheetView showGridLines="0" view="pageLayout" topLeftCell="A13" zoomScale="160" zoomScaleNormal="100" zoomScaleSheetLayoutView="100" zoomScalePageLayoutView="160" workbookViewId="0">
      <selection activeCell="C30" sqref="C30:J30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300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s="20" customFormat="1" ht="12" customHeight="1" x14ac:dyDescent="0.25">
      <c r="A11" s="18"/>
      <c r="B11" s="18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8"/>
    </row>
    <row r="12" spans="1:20" x14ac:dyDescent="0.2">
      <c r="A12" s="174" t="s">
        <v>301</v>
      </c>
      <c r="B12" s="164" t="s">
        <v>307</v>
      </c>
      <c r="C12" s="115">
        <v>0</v>
      </c>
      <c r="D12" s="115">
        <v>0.40500000000000003</v>
      </c>
      <c r="E12" s="115">
        <v>0.40500000000000003</v>
      </c>
      <c r="F12" s="147">
        <v>2025</v>
      </c>
      <c r="G12" s="92" t="s">
        <v>30</v>
      </c>
      <c r="H12" s="92"/>
      <c r="I12" s="92"/>
      <c r="J12" s="92"/>
      <c r="K12" s="92"/>
      <c r="L12" s="92"/>
      <c r="M12" s="92"/>
      <c r="N12" s="92"/>
      <c r="O12" s="92"/>
      <c r="P12" s="105">
        <v>80440120455</v>
      </c>
      <c r="Q12" s="105">
        <v>80440120455</v>
      </c>
      <c r="R12" s="23"/>
      <c r="S12" s="23"/>
      <c r="T12" s="23"/>
    </row>
    <row r="13" spans="1:20" x14ac:dyDescent="0.2">
      <c r="A13" s="184" t="s">
        <v>302</v>
      </c>
      <c r="B13" s="186" t="s">
        <v>308</v>
      </c>
      <c r="C13" s="114">
        <v>0</v>
      </c>
      <c r="D13" s="114">
        <v>0.79</v>
      </c>
      <c r="E13" s="114">
        <v>0.79</v>
      </c>
      <c r="F13" s="105">
        <v>3555</v>
      </c>
      <c r="G13" s="92" t="s">
        <v>30</v>
      </c>
      <c r="H13" s="92"/>
      <c r="I13" s="92"/>
      <c r="J13" s="92"/>
      <c r="K13" s="92"/>
      <c r="L13" s="92"/>
      <c r="M13" s="92"/>
      <c r="N13" s="92"/>
      <c r="O13" s="92"/>
      <c r="P13" s="102">
        <v>80440120213</v>
      </c>
      <c r="Q13" s="102">
        <v>80440120213</v>
      </c>
      <c r="R13" s="23"/>
      <c r="S13" s="23"/>
      <c r="T13" s="23"/>
    </row>
    <row r="14" spans="1:20" x14ac:dyDescent="0.2">
      <c r="A14" s="190"/>
      <c r="B14" s="307"/>
      <c r="C14" s="112">
        <v>0.96</v>
      </c>
      <c r="D14" s="112">
        <v>1.02</v>
      </c>
      <c r="E14" s="112">
        <v>0.06</v>
      </c>
      <c r="F14" s="101">
        <v>270</v>
      </c>
      <c r="G14" s="87" t="s">
        <v>30</v>
      </c>
      <c r="H14" s="87"/>
      <c r="I14" s="87"/>
      <c r="J14" s="87"/>
      <c r="K14" s="87"/>
      <c r="L14" s="87"/>
      <c r="M14" s="87"/>
      <c r="N14" s="87"/>
      <c r="O14" s="87"/>
      <c r="P14" s="100">
        <v>80440120213</v>
      </c>
      <c r="Q14" s="100">
        <v>80440120458</v>
      </c>
      <c r="R14" s="23"/>
      <c r="S14" s="23"/>
      <c r="T14" s="23"/>
    </row>
    <row r="15" spans="1:20" x14ac:dyDescent="0.2">
      <c r="A15" s="174" t="s">
        <v>303</v>
      </c>
      <c r="B15" s="164" t="s">
        <v>309</v>
      </c>
      <c r="C15" s="115">
        <v>0</v>
      </c>
      <c r="D15" s="115">
        <v>0.37</v>
      </c>
      <c r="E15" s="115">
        <v>0.37</v>
      </c>
      <c r="F15" s="105">
        <v>1665</v>
      </c>
      <c r="G15" s="92" t="s">
        <v>30</v>
      </c>
      <c r="H15" s="92"/>
      <c r="I15" s="92"/>
      <c r="J15" s="92"/>
      <c r="K15" s="92"/>
      <c r="L15" s="92"/>
      <c r="M15" s="92"/>
      <c r="N15" s="92"/>
      <c r="O15" s="92"/>
      <c r="P15" s="105">
        <v>80440120456</v>
      </c>
      <c r="Q15" s="105">
        <v>80440120456</v>
      </c>
      <c r="R15" s="23"/>
      <c r="S15" s="23"/>
      <c r="T15" s="23"/>
    </row>
    <row r="16" spans="1:20" x14ac:dyDescent="0.2">
      <c r="A16" s="179" t="s">
        <v>304</v>
      </c>
      <c r="B16" s="139" t="s">
        <v>422</v>
      </c>
      <c r="C16" s="107">
        <v>0</v>
      </c>
      <c r="D16" s="107">
        <v>0.41</v>
      </c>
      <c r="E16" s="107">
        <v>0.41</v>
      </c>
      <c r="F16" s="109">
        <f>E16*5*1000</f>
        <v>2050</v>
      </c>
      <c r="G16" s="108" t="s">
        <v>30</v>
      </c>
      <c r="H16" s="108"/>
      <c r="I16" s="108"/>
      <c r="J16" s="108"/>
      <c r="K16" s="108"/>
      <c r="L16" s="108"/>
      <c r="M16" s="108"/>
      <c r="N16" s="108"/>
      <c r="O16" s="109"/>
      <c r="P16" s="109">
        <v>80440120211</v>
      </c>
      <c r="Q16" s="146">
        <v>80440120456</v>
      </c>
      <c r="R16" s="23"/>
      <c r="S16" s="23"/>
      <c r="T16" s="23"/>
    </row>
    <row r="17" spans="1:20" x14ac:dyDescent="0.2">
      <c r="A17" s="179" t="s">
        <v>305</v>
      </c>
      <c r="B17" s="185" t="s">
        <v>310</v>
      </c>
      <c r="C17" s="121">
        <v>0</v>
      </c>
      <c r="D17" s="121">
        <v>0.19</v>
      </c>
      <c r="E17" s="121">
        <v>0.19</v>
      </c>
      <c r="F17" s="170">
        <v>855</v>
      </c>
      <c r="G17" s="108" t="s">
        <v>30</v>
      </c>
      <c r="H17" s="108"/>
      <c r="I17" s="108"/>
      <c r="J17" s="108"/>
      <c r="K17" s="108"/>
      <c r="L17" s="108"/>
      <c r="M17" s="108"/>
      <c r="N17" s="108"/>
      <c r="O17" s="108"/>
      <c r="P17" s="102">
        <v>80440120454</v>
      </c>
      <c r="Q17" s="109">
        <v>80440120454</v>
      </c>
      <c r="R17" s="23"/>
      <c r="S17" s="23"/>
      <c r="T17" s="23"/>
    </row>
    <row r="18" spans="1:20" x14ac:dyDescent="0.2">
      <c r="A18" s="179" t="s">
        <v>306</v>
      </c>
      <c r="B18" s="189" t="s">
        <v>311</v>
      </c>
      <c r="C18" s="123">
        <v>0.11</v>
      </c>
      <c r="D18" s="123">
        <v>0.2</v>
      </c>
      <c r="E18" s="123">
        <v>0.09</v>
      </c>
      <c r="F18" s="109">
        <v>360</v>
      </c>
      <c r="G18" s="86" t="s">
        <v>30</v>
      </c>
      <c r="H18" s="86"/>
      <c r="I18" s="86"/>
      <c r="J18" s="86"/>
      <c r="K18" s="86"/>
      <c r="L18" s="86"/>
      <c r="M18" s="86"/>
      <c r="N18" s="86"/>
      <c r="O18" s="86"/>
      <c r="P18" s="149">
        <v>80440120453</v>
      </c>
      <c r="Q18" s="99">
        <v>80440120453</v>
      </c>
      <c r="R18" s="23"/>
      <c r="S18" s="23"/>
      <c r="T18" s="23"/>
    </row>
    <row r="19" spans="1:20" x14ac:dyDescent="0.2">
      <c r="A19" s="179" t="s">
        <v>464</v>
      </c>
      <c r="B19" s="138" t="s">
        <v>423</v>
      </c>
      <c r="C19" s="107">
        <v>0</v>
      </c>
      <c r="D19" s="107">
        <v>0.24</v>
      </c>
      <c r="E19" s="107">
        <v>0.24</v>
      </c>
      <c r="F19" s="298">
        <f>1000*3.5*E19</f>
        <v>840</v>
      </c>
      <c r="G19" s="108" t="s">
        <v>30</v>
      </c>
      <c r="H19" s="108"/>
      <c r="I19" s="108"/>
      <c r="J19" s="108"/>
      <c r="K19" s="108"/>
      <c r="L19" s="108"/>
      <c r="M19" s="108"/>
      <c r="N19" s="108"/>
      <c r="O19" s="108"/>
      <c r="P19" s="109">
        <v>80440120212</v>
      </c>
      <c r="Q19" s="109">
        <v>80440120212</v>
      </c>
      <c r="R19" s="23"/>
      <c r="S19" s="23"/>
      <c r="T19" s="23"/>
    </row>
    <row r="20" spans="1:20" x14ac:dyDescent="0.2">
      <c r="A20" s="179" t="s">
        <v>465</v>
      </c>
      <c r="B20" s="185" t="s">
        <v>312</v>
      </c>
      <c r="C20" s="121">
        <v>0</v>
      </c>
      <c r="D20" s="121">
        <v>0.25</v>
      </c>
      <c r="E20" s="121">
        <v>0.25</v>
      </c>
      <c r="F20" s="109">
        <v>750</v>
      </c>
      <c r="G20" s="108" t="s">
        <v>64</v>
      </c>
      <c r="H20" s="108"/>
      <c r="I20" s="108"/>
      <c r="J20" s="108"/>
      <c r="K20" s="108"/>
      <c r="L20" s="108"/>
      <c r="M20" s="108"/>
      <c r="N20" s="108"/>
      <c r="O20" s="108"/>
      <c r="P20" s="109">
        <v>80440120449</v>
      </c>
      <c r="Q20" s="109">
        <v>80440120449</v>
      </c>
      <c r="R20" s="23"/>
      <c r="S20" s="23"/>
      <c r="T20" s="23"/>
    </row>
    <row r="21" spans="1:20" s="23" customFormat="1" ht="11.25" customHeight="1" x14ac:dyDescent="0.2">
      <c r="A21" s="68"/>
      <c r="B21" s="69"/>
      <c r="E21" s="70"/>
      <c r="F21" s="70"/>
      <c r="H21" s="30"/>
      <c r="I21" s="71"/>
      <c r="J21" s="71"/>
      <c r="K21" s="71"/>
      <c r="L21" s="71"/>
      <c r="M21" s="71"/>
      <c r="N21" s="71"/>
      <c r="O21" s="71"/>
      <c r="P21" s="71"/>
      <c r="Q21" s="32"/>
    </row>
    <row r="22" spans="1:20" ht="12.75" customHeight="1" x14ac:dyDescent="0.2">
      <c r="A22" s="72" t="s">
        <v>299</v>
      </c>
      <c r="B22" s="35"/>
      <c r="C22" s="36"/>
      <c r="D22" s="37"/>
      <c r="E22" s="73">
        <f>SUM(E12:E20)</f>
        <v>2.8049999999999997</v>
      </c>
      <c r="F22" s="74">
        <f>SUM(F12:F20)</f>
        <v>12370</v>
      </c>
      <c r="G22" s="39"/>
      <c r="H22" s="15"/>
      <c r="I22" s="40"/>
      <c r="J22" s="41" t="s">
        <v>32</v>
      </c>
      <c r="K22" s="42">
        <f>SUM(K12:K20)</f>
        <v>0</v>
      </c>
      <c r="L22" s="42">
        <f>SUM(L12:L20)</f>
        <v>0</v>
      </c>
      <c r="M22" s="83"/>
      <c r="N22" s="41" t="s">
        <v>33</v>
      </c>
      <c r="O22" s="173">
        <f>SUM(O12:O20)</f>
        <v>0</v>
      </c>
      <c r="P22" s="83"/>
      <c r="Q22" s="83"/>
    </row>
    <row r="23" spans="1:20" ht="12.75" customHeight="1" x14ac:dyDescent="0.2">
      <c r="A23" s="75" t="s">
        <v>34</v>
      </c>
      <c r="B23" s="46"/>
      <c r="C23" s="47"/>
      <c r="D23" s="48"/>
      <c r="E23" s="342">
        <v>0</v>
      </c>
      <c r="F23" s="77">
        <v>0</v>
      </c>
      <c r="G23" s="49"/>
      <c r="H23" s="50"/>
      <c r="I23" s="83"/>
      <c r="J23" s="32"/>
      <c r="K23" s="51"/>
      <c r="L23" s="51"/>
      <c r="M23" s="83"/>
      <c r="N23" s="83"/>
      <c r="O23" s="83"/>
      <c r="P23" s="83"/>
      <c r="Q23" s="83"/>
    </row>
    <row r="24" spans="1:20" ht="12.75" customHeight="1" x14ac:dyDescent="0.2">
      <c r="A24" s="75" t="s">
        <v>35</v>
      </c>
      <c r="B24" s="46"/>
      <c r="C24" s="47"/>
      <c r="D24" s="48"/>
      <c r="E24" s="342">
        <v>0</v>
      </c>
      <c r="F24" s="77">
        <v>0</v>
      </c>
      <c r="G24" s="52"/>
      <c r="H24" s="15"/>
      <c r="I24" s="53"/>
      <c r="J24" s="54"/>
      <c r="K24" s="54"/>
      <c r="L24" s="54"/>
      <c r="M24" s="55"/>
      <c r="N24" s="83"/>
      <c r="O24" s="83"/>
      <c r="P24" s="83"/>
      <c r="Q24" s="83"/>
    </row>
    <row r="25" spans="1:20" ht="12.75" customHeight="1" x14ac:dyDescent="0.2">
      <c r="A25" s="75" t="s">
        <v>36</v>
      </c>
      <c r="B25" s="46"/>
      <c r="C25" s="47"/>
      <c r="D25" s="48"/>
      <c r="E25" s="264">
        <f>SUM(E12:E19)</f>
        <v>2.5549999999999997</v>
      </c>
      <c r="F25" s="254">
        <f>SUM(F12:F19)</f>
        <v>11620</v>
      </c>
      <c r="G25" s="52"/>
      <c r="H25" s="52"/>
      <c r="I25" s="53"/>
      <c r="J25" s="54"/>
      <c r="K25" s="54"/>
      <c r="L25" s="54"/>
      <c r="M25" s="55"/>
      <c r="N25" s="83"/>
      <c r="O25" s="83"/>
      <c r="P25" s="83"/>
      <c r="Q25" s="83"/>
    </row>
    <row r="26" spans="1:20" ht="12.75" customHeight="1" x14ac:dyDescent="0.2">
      <c r="A26" s="75" t="s">
        <v>46</v>
      </c>
      <c r="B26" s="46"/>
      <c r="C26" s="47"/>
      <c r="D26" s="48"/>
      <c r="E26" s="264">
        <f>E20</f>
        <v>0.25</v>
      </c>
      <c r="F26" s="254">
        <f>F20</f>
        <v>750</v>
      </c>
      <c r="G26" s="56"/>
      <c r="H26" s="52"/>
      <c r="I26" s="57"/>
      <c r="J26" s="54"/>
      <c r="K26" s="54"/>
      <c r="L26" s="54"/>
      <c r="M26" s="55"/>
      <c r="N26" s="83"/>
      <c r="O26" s="83"/>
      <c r="P26" s="83"/>
      <c r="Q26" s="83"/>
    </row>
    <row r="27" spans="1:20" ht="5.25" customHeight="1" x14ac:dyDescent="0.2">
      <c r="A27" s="28"/>
      <c r="B27" s="28"/>
      <c r="C27" s="5"/>
      <c r="D27" s="5"/>
      <c r="E27" s="58"/>
      <c r="F27" s="78"/>
      <c r="G27" s="59"/>
      <c r="H27" s="52"/>
      <c r="I27" s="53"/>
      <c r="J27" s="54"/>
      <c r="K27" s="54"/>
      <c r="L27" s="54"/>
      <c r="M27" s="55"/>
      <c r="N27" s="83"/>
      <c r="O27" s="83"/>
      <c r="P27" s="83"/>
      <c r="Q27" s="83"/>
    </row>
    <row r="28" spans="1:20" ht="12.75" customHeight="1" x14ac:dyDescent="0.2">
      <c r="A28" s="60"/>
      <c r="B28" s="64" t="s">
        <v>4</v>
      </c>
      <c r="C28" s="390"/>
      <c r="D28" s="390"/>
      <c r="E28" s="390"/>
      <c r="F28" s="79"/>
      <c r="G28" s="61"/>
      <c r="H28" s="61"/>
      <c r="I28" s="62"/>
      <c r="J28" s="62"/>
      <c r="N28" s="32"/>
      <c r="O28" s="32"/>
      <c r="P28" s="32"/>
      <c r="Q28" s="260"/>
    </row>
    <row r="29" spans="1:20" ht="12.75" customHeight="1" x14ac:dyDescent="0.2">
      <c r="A29" s="60"/>
      <c r="B29" s="80" t="s">
        <v>37</v>
      </c>
      <c r="C29" s="393" t="s">
        <v>429</v>
      </c>
      <c r="D29" s="393"/>
      <c r="E29" s="393"/>
      <c r="F29" s="393"/>
      <c r="G29" s="393"/>
      <c r="H29" s="393"/>
      <c r="I29" s="393"/>
      <c r="J29" s="393"/>
      <c r="L29" s="63"/>
      <c r="M29" s="63"/>
      <c r="N29" s="32"/>
      <c r="O29" s="32"/>
      <c r="P29" s="32"/>
      <c r="Q29" s="260"/>
    </row>
    <row r="30" spans="1:20" ht="12.75" customHeight="1" x14ac:dyDescent="0.2">
      <c r="A30" s="60"/>
      <c r="B30" s="64"/>
      <c r="C30" s="396" t="s">
        <v>38</v>
      </c>
      <c r="D30" s="396"/>
      <c r="E30" s="396"/>
      <c r="F30" s="396"/>
      <c r="G30" s="396"/>
      <c r="H30" s="396"/>
      <c r="I30" s="396"/>
      <c r="J30" s="396"/>
      <c r="L30" s="391" t="s">
        <v>39</v>
      </c>
      <c r="M30" s="391"/>
      <c r="N30" s="32"/>
      <c r="O30" s="32"/>
      <c r="P30" s="32"/>
      <c r="Q30" s="260"/>
    </row>
    <row r="31" spans="1:20" x14ac:dyDescent="0.2">
      <c r="A31" s="60"/>
      <c r="B31" s="64" t="s">
        <v>4</v>
      </c>
      <c r="C31" s="390"/>
      <c r="D31" s="390"/>
      <c r="E31" s="390"/>
      <c r="F31" s="64"/>
      <c r="G31" s="64"/>
      <c r="H31" s="64"/>
      <c r="I31" s="65"/>
      <c r="J31" s="65"/>
      <c r="N31" s="32"/>
      <c r="O31" s="32"/>
      <c r="P31" s="32"/>
      <c r="Q31" s="260"/>
    </row>
    <row r="32" spans="1:20" x14ac:dyDescent="0.2">
      <c r="A32" s="60"/>
      <c r="B32" s="80" t="s">
        <v>40</v>
      </c>
      <c r="C32" s="393" t="s">
        <v>57</v>
      </c>
      <c r="D32" s="393"/>
      <c r="E32" s="393"/>
      <c r="F32" s="393"/>
      <c r="G32" s="393"/>
      <c r="H32" s="393"/>
      <c r="I32" s="393"/>
      <c r="J32" s="393"/>
      <c r="L32" s="63"/>
      <c r="M32" s="63"/>
      <c r="N32" s="32"/>
      <c r="O32" s="32"/>
      <c r="P32" s="32"/>
      <c r="Q32" s="260"/>
    </row>
    <row r="33" spans="1:17" x14ac:dyDescent="0.2">
      <c r="A33" s="60"/>
      <c r="B33" s="64"/>
      <c r="C33" s="392"/>
      <c r="D33" s="392"/>
      <c r="E33" s="392"/>
      <c r="F33" s="392"/>
      <c r="G33" s="392"/>
      <c r="H33" s="392"/>
      <c r="I33" s="392"/>
      <c r="J33" s="392"/>
      <c r="L33" s="391" t="s">
        <v>39</v>
      </c>
      <c r="M33" s="391"/>
      <c r="N33" s="32"/>
      <c r="O33" s="32"/>
      <c r="P33" s="32"/>
      <c r="Q33" s="260"/>
    </row>
    <row r="34" spans="1:17" x14ac:dyDescent="0.2">
      <c r="A34" s="60"/>
      <c r="B34" s="64" t="s">
        <v>4</v>
      </c>
      <c r="C34" s="66" t="s">
        <v>5</v>
      </c>
      <c r="D34" s="66"/>
      <c r="E34" s="67"/>
      <c r="F34" s="64"/>
      <c r="G34" s="64"/>
      <c r="H34" s="64"/>
      <c r="I34" s="65"/>
      <c r="J34" s="65"/>
      <c r="N34" s="32"/>
      <c r="O34" s="32"/>
      <c r="P34" s="32"/>
      <c r="Q34" s="260"/>
    </row>
    <row r="35" spans="1:17" x14ac:dyDescent="0.2">
      <c r="A35" s="60"/>
      <c r="B35" s="80" t="s">
        <v>6</v>
      </c>
      <c r="C35" s="393" t="s">
        <v>41</v>
      </c>
      <c r="D35" s="393"/>
      <c r="E35" s="393"/>
      <c r="F35" s="393"/>
      <c r="G35" s="393"/>
      <c r="H35" s="393"/>
      <c r="I35" s="393"/>
      <c r="J35" s="393"/>
      <c r="L35" s="63"/>
      <c r="M35" s="63"/>
      <c r="N35" s="32"/>
      <c r="O35" s="32"/>
      <c r="P35" s="32"/>
      <c r="Q35" s="260"/>
    </row>
    <row r="36" spans="1:17" x14ac:dyDescent="0.2">
      <c r="B36" s="27"/>
      <c r="C36" s="28"/>
      <c r="E36" s="15"/>
      <c r="F36" s="29"/>
      <c r="L36" s="391" t="s">
        <v>39</v>
      </c>
      <c r="M36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C33:J33"/>
    <mergeCell ref="L33:M33"/>
    <mergeCell ref="C35:J35"/>
    <mergeCell ref="L36:M36"/>
    <mergeCell ref="C28:E28"/>
    <mergeCell ref="C29:J29"/>
    <mergeCell ref="C30:J30"/>
    <mergeCell ref="L30:M30"/>
    <mergeCell ref="C31:E31"/>
    <mergeCell ref="C32:J32"/>
    <mergeCell ref="I8:J8"/>
    <mergeCell ref="K8:K9"/>
    <mergeCell ref="L8:L9"/>
    <mergeCell ref="M8:M9"/>
    <mergeCell ref="N8:N9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8" orientation="landscape" useFirstPageNumber="1" horizontalDpi="300" verticalDpi="300" r:id="rId1"/>
  <headerFooter scaleWithDoc="0">
    <oddFooter>&amp;RLapa &amp;P no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807-9DF4-4544-8F41-12F62495124A}">
  <dimension ref="A1:T28"/>
  <sheetViews>
    <sheetView topLeftCell="A7" zoomScale="140" zoomScaleNormal="140" workbookViewId="0">
      <selection activeCell="F29" sqref="F29"/>
    </sheetView>
  </sheetViews>
  <sheetFormatPr defaultColWidth="9.109375" defaultRowHeight="10.199999999999999" x14ac:dyDescent="0.2"/>
  <cols>
    <col min="1" max="1" width="5" style="27" customWidth="1"/>
    <col min="2" max="2" width="13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1.5546875" style="31" customWidth="1"/>
    <col min="17" max="17" width="12.1093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425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242" t="s">
        <v>0</v>
      </c>
      <c r="D9" s="242" t="s">
        <v>1</v>
      </c>
      <c r="E9" s="387"/>
      <c r="F9" s="387"/>
      <c r="G9" s="388"/>
      <c r="H9" s="389"/>
      <c r="I9" s="241" t="s">
        <v>3</v>
      </c>
      <c r="J9" s="24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332" t="s">
        <v>466</v>
      </c>
      <c r="B11" s="276" t="s">
        <v>426</v>
      </c>
      <c r="C11" s="96">
        <v>0</v>
      </c>
      <c r="D11" s="96">
        <v>0.34</v>
      </c>
      <c r="E11" s="96">
        <v>0.34</v>
      </c>
      <c r="F11" s="102">
        <f>E11*1000*4.5</f>
        <v>1530</v>
      </c>
      <c r="G11" s="89" t="s">
        <v>30</v>
      </c>
      <c r="H11" s="89"/>
      <c r="I11" s="89"/>
      <c r="J11" s="89"/>
      <c r="K11" s="89"/>
      <c r="L11" s="89"/>
      <c r="M11" s="89"/>
      <c r="N11" s="89"/>
      <c r="O11" s="89"/>
      <c r="P11" s="102">
        <v>80440060045</v>
      </c>
      <c r="Q11" s="102">
        <v>80440060045</v>
      </c>
      <c r="R11" s="23"/>
      <c r="S11" s="23"/>
      <c r="T11" s="23"/>
    </row>
    <row r="12" spans="1:20" x14ac:dyDescent="0.2">
      <c r="A12" s="143"/>
      <c r="B12" s="142"/>
      <c r="C12" s="97">
        <v>0.34</v>
      </c>
      <c r="D12" s="97">
        <v>1.1000000000000001</v>
      </c>
      <c r="E12" s="97">
        <f>D12-C12</f>
        <v>0.76</v>
      </c>
      <c r="F12" s="103">
        <f>E12*1000*4.5</f>
        <v>3420</v>
      </c>
      <c r="G12" s="90" t="s">
        <v>31</v>
      </c>
      <c r="H12" s="90"/>
      <c r="I12" s="90"/>
      <c r="J12" s="90"/>
      <c r="K12" s="90"/>
      <c r="L12" s="90"/>
      <c r="M12" s="90"/>
      <c r="N12" s="90"/>
      <c r="O12" s="90"/>
      <c r="P12" s="103">
        <v>80440060045</v>
      </c>
      <c r="Q12" s="103">
        <v>80440060045</v>
      </c>
      <c r="R12" s="23"/>
      <c r="S12" s="23"/>
      <c r="T12" s="23"/>
    </row>
    <row r="13" spans="1:20" s="23" customFormat="1" ht="11.25" customHeight="1" x14ac:dyDescent="0.2">
      <c r="A13" s="68"/>
      <c r="B13" s="69"/>
      <c r="E13" s="70"/>
      <c r="F13" s="70"/>
      <c r="H13" s="30"/>
      <c r="I13" s="71"/>
      <c r="J13" s="71"/>
      <c r="K13" s="71"/>
      <c r="L13" s="71"/>
      <c r="M13" s="71"/>
      <c r="N13" s="71"/>
      <c r="O13" s="71"/>
      <c r="P13" s="71"/>
      <c r="Q13" s="32"/>
    </row>
    <row r="14" spans="1:20" ht="12.75" customHeight="1" x14ac:dyDescent="0.2">
      <c r="A14" s="72" t="s">
        <v>430</v>
      </c>
      <c r="B14" s="35"/>
      <c r="C14" s="36"/>
      <c r="D14" s="37"/>
      <c r="E14" s="266">
        <f>SUM(E11:E12)</f>
        <v>1.1000000000000001</v>
      </c>
      <c r="F14" s="74">
        <f>SUM(F11:F12)</f>
        <v>4950</v>
      </c>
      <c r="G14" s="39"/>
      <c r="H14" s="15"/>
      <c r="I14" s="40"/>
      <c r="J14" s="41" t="s">
        <v>32</v>
      </c>
      <c r="K14" s="42">
        <f>SUM(K11:K11)</f>
        <v>0</v>
      </c>
      <c r="L14" s="42">
        <f>SUM(L11:L11)</f>
        <v>0</v>
      </c>
      <c r="M14" s="240"/>
      <c r="N14" s="41" t="s">
        <v>33</v>
      </c>
      <c r="O14" s="173">
        <f>SUM(O11:O11)</f>
        <v>0</v>
      </c>
      <c r="P14" s="240"/>
      <c r="Q14" s="240"/>
    </row>
    <row r="15" spans="1:20" ht="12.75" customHeight="1" x14ac:dyDescent="0.2">
      <c r="A15" s="75" t="s">
        <v>34</v>
      </c>
      <c r="B15" s="46"/>
      <c r="C15" s="47"/>
      <c r="D15" s="48"/>
      <c r="E15" s="264">
        <f>E12</f>
        <v>0.76</v>
      </c>
      <c r="F15" s="254">
        <f>F12</f>
        <v>3420</v>
      </c>
      <c r="G15" s="49"/>
      <c r="H15" s="50"/>
      <c r="I15" s="240"/>
      <c r="J15" s="32"/>
      <c r="K15" s="51"/>
      <c r="L15" s="51"/>
      <c r="M15" s="240"/>
      <c r="N15" s="240"/>
      <c r="O15" s="240"/>
      <c r="P15" s="240"/>
      <c r="Q15" s="240"/>
    </row>
    <row r="16" spans="1:20" ht="12.75" customHeight="1" x14ac:dyDescent="0.2">
      <c r="A16" s="75" t="s">
        <v>35</v>
      </c>
      <c r="B16" s="46"/>
      <c r="C16" s="47"/>
      <c r="D16" s="48"/>
      <c r="E16" s="342">
        <v>0</v>
      </c>
      <c r="F16" s="77">
        <v>0</v>
      </c>
      <c r="G16" s="52"/>
      <c r="H16" s="15"/>
      <c r="I16" s="53"/>
      <c r="J16" s="54"/>
      <c r="K16" s="54"/>
      <c r="L16" s="54"/>
      <c r="M16" s="239"/>
      <c r="N16" s="240"/>
      <c r="O16" s="240"/>
      <c r="P16" s="240"/>
      <c r="Q16" s="240"/>
    </row>
    <row r="17" spans="1:17" ht="12.75" customHeight="1" x14ac:dyDescent="0.2">
      <c r="A17" s="75" t="s">
        <v>36</v>
      </c>
      <c r="B17" s="46"/>
      <c r="C17" s="47"/>
      <c r="D17" s="48"/>
      <c r="E17" s="264">
        <f>E11</f>
        <v>0.34</v>
      </c>
      <c r="F17" s="254">
        <f>F11</f>
        <v>1530</v>
      </c>
      <c r="G17" s="52"/>
      <c r="H17" s="52"/>
      <c r="I17" s="53"/>
      <c r="J17" s="54"/>
      <c r="K17" s="54"/>
      <c r="L17" s="54"/>
      <c r="M17" s="239"/>
      <c r="N17" s="240"/>
      <c r="O17" s="240"/>
      <c r="P17" s="240"/>
      <c r="Q17" s="240"/>
    </row>
    <row r="18" spans="1:17" ht="12.75" customHeight="1" x14ac:dyDescent="0.2">
      <c r="A18" s="75" t="s">
        <v>46</v>
      </c>
      <c r="B18" s="46"/>
      <c r="C18" s="47"/>
      <c r="D18" s="48"/>
      <c r="E18" s="264">
        <v>0</v>
      </c>
      <c r="F18" s="77">
        <v>0</v>
      </c>
      <c r="G18" s="56"/>
      <c r="H18" s="52"/>
      <c r="I18" s="57"/>
      <c r="J18" s="54"/>
      <c r="K18" s="54"/>
      <c r="L18" s="54"/>
      <c r="M18" s="239"/>
      <c r="N18" s="240"/>
      <c r="O18" s="240"/>
      <c r="P18" s="240"/>
      <c r="Q18" s="240"/>
    </row>
    <row r="19" spans="1:17" ht="5.25" customHeight="1" x14ac:dyDescent="0.2">
      <c r="A19" s="28"/>
      <c r="B19" s="28"/>
      <c r="C19" s="5"/>
      <c r="D19" s="5"/>
      <c r="E19" s="58"/>
      <c r="F19" s="78"/>
      <c r="G19" s="59"/>
      <c r="H19" s="52"/>
      <c r="I19" s="53"/>
      <c r="J19" s="54"/>
      <c r="K19" s="54"/>
      <c r="L19" s="54"/>
      <c r="M19" s="239"/>
      <c r="N19" s="240"/>
      <c r="O19" s="240"/>
      <c r="P19" s="240"/>
      <c r="Q19" s="240"/>
    </row>
    <row r="20" spans="1:17" ht="12.75" customHeight="1" x14ac:dyDescent="0.2">
      <c r="A20" s="60"/>
      <c r="B20" s="64" t="s">
        <v>4</v>
      </c>
      <c r="C20" s="390"/>
      <c r="D20" s="390"/>
      <c r="E20" s="390"/>
      <c r="F20" s="79"/>
      <c r="G20" s="61"/>
      <c r="H20" s="61"/>
      <c r="I20" s="62"/>
      <c r="J20" s="62"/>
      <c r="N20" s="32"/>
      <c r="O20" s="32"/>
      <c r="P20" s="32"/>
      <c r="Q20" s="260"/>
    </row>
    <row r="21" spans="1:17" ht="12.75" customHeight="1" x14ac:dyDescent="0.2">
      <c r="A21" s="60"/>
      <c r="B21" s="80" t="s">
        <v>37</v>
      </c>
      <c r="C21" s="393" t="s">
        <v>429</v>
      </c>
      <c r="D21" s="393"/>
      <c r="E21" s="393"/>
      <c r="F21" s="393"/>
      <c r="G21" s="393"/>
      <c r="H21" s="393"/>
      <c r="I21" s="393"/>
      <c r="J21" s="393"/>
      <c r="L21" s="63"/>
      <c r="M21" s="63"/>
      <c r="N21" s="32"/>
      <c r="O21" s="32"/>
      <c r="P21" s="32"/>
      <c r="Q21" s="260"/>
    </row>
    <row r="22" spans="1:17" ht="12.75" customHeight="1" x14ac:dyDescent="0.2">
      <c r="A22" s="60"/>
      <c r="B22" s="64"/>
      <c r="C22" s="396" t="s">
        <v>38</v>
      </c>
      <c r="D22" s="396"/>
      <c r="E22" s="396"/>
      <c r="F22" s="396"/>
      <c r="G22" s="396"/>
      <c r="H22" s="396"/>
      <c r="I22" s="396"/>
      <c r="J22" s="396"/>
      <c r="L22" s="391" t="s">
        <v>39</v>
      </c>
      <c r="M22" s="391"/>
      <c r="N22" s="32"/>
      <c r="O22" s="32"/>
      <c r="P22" s="32"/>
      <c r="Q22" s="260"/>
    </row>
    <row r="23" spans="1:17" x14ac:dyDescent="0.2">
      <c r="A23" s="60"/>
      <c r="B23" s="64" t="s">
        <v>4</v>
      </c>
      <c r="C23" s="390"/>
      <c r="D23" s="390"/>
      <c r="E23" s="390"/>
      <c r="F23" s="64"/>
      <c r="G23" s="64"/>
      <c r="H23" s="64"/>
      <c r="I23" s="65"/>
      <c r="J23" s="65"/>
      <c r="N23" s="32"/>
      <c r="O23" s="32"/>
      <c r="P23" s="32"/>
      <c r="Q23" s="260"/>
    </row>
    <row r="24" spans="1:17" x14ac:dyDescent="0.2">
      <c r="A24" s="60"/>
      <c r="B24" s="80" t="s">
        <v>40</v>
      </c>
      <c r="C24" s="393" t="s">
        <v>57</v>
      </c>
      <c r="D24" s="393"/>
      <c r="E24" s="393"/>
      <c r="F24" s="393"/>
      <c r="G24" s="393"/>
      <c r="H24" s="393"/>
      <c r="I24" s="393"/>
      <c r="J24" s="393"/>
      <c r="L24" s="63"/>
      <c r="M24" s="63"/>
      <c r="N24" s="32"/>
      <c r="O24" s="32"/>
      <c r="P24" s="32"/>
      <c r="Q24" s="260"/>
    </row>
    <row r="25" spans="1:17" x14ac:dyDescent="0.2">
      <c r="A25" s="60"/>
      <c r="B25" s="64"/>
      <c r="C25" s="392"/>
      <c r="D25" s="392"/>
      <c r="E25" s="392"/>
      <c r="F25" s="392"/>
      <c r="G25" s="392"/>
      <c r="H25" s="392"/>
      <c r="I25" s="392"/>
      <c r="J25" s="392"/>
      <c r="L25" s="391" t="s">
        <v>39</v>
      </c>
      <c r="M25" s="391"/>
      <c r="N25" s="32"/>
      <c r="O25" s="32"/>
      <c r="P25" s="32"/>
      <c r="Q25" s="260"/>
    </row>
    <row r="26" spans="1:17" x14ac:dyDescent="0.2">
      <c r="A26" s="60"/>
      <c r="B26" s="64" t="s">
        <v>4</v>
      </c>
      <c r="C26" s="66" t="s">
        <v>5</v>
      </c>
      <c r="D26" s="66"/>
      <c r="E26" s="67"/>
      <c r="F26" s="64"/>
      <c r="G26" s="64"/>
      <c r="H26" s="64"/>
      <c r="I26" s="65"/>
      <c r="J26" s="65"/>
      <c r="N26" s="32"/>
      <c r="O26" s="32"/>
      <c r="P26" s="32"/>
      <c r="Q26" s="260"/>
    </row>
    <row r="27" spans="1:17" x14ac:dyDescent="0.2">
      <c r="A27" s="60"/>
      <c r="B27" s="80" t="s">
        <v>6</v>
      </c>
      <c r="C27" s="393" t="s">
        <v>41</v>
      </c>
      <c r="D27" s="393"/>
      <c r="E27" s="393"/>
      <c r="F27" s="393"/>
      <c r="G27" s="393"/>
      <c r="H27" s="393"/>
      <c r="I27" s="393"/>
      <c r="J27" s="393"/>
      <c r="L27" s="63"/>
      <c r="M27" s="63"/>
      <c r="N27" s="32"/>
      <c r="O27" s="32"/>
      <c r="P27" s="32"/>
      <c r="Q27" s="260"/>
    </row>
    <row r="28" spans="1:17" x14ac:dyDescent="0.2">
      <c r="B28" s="27"/>
      <c r="C28" s="28"/>
      <c r="E28" s="15"/>
      <c r="F28" s="29"/>
      <c r="L28" s="391" t="s">
        <v>39</v>
      </c>
      <c r="M28" s="391"/>
    </row>
  </sheetData>
  <mergeCells count="32">
    <mergeCell ref="P8:P9"/>
    <mergeCell ref="C25:J25"/>
    <mergeCell ref="L25:M25"/>
    <mergeCell ref="C27:J27"/>
    <mergeCell ref="L28:M28"/>
    <mergeCell ref="C20:E20"/>
    <mergeCell ref="C21:J21"/>
    <mergeCell ref="C22:J22"/>
    <mergeCell ref="L22:M22"/>
    <mergeCell ref="C23:E23"/>
    <mergeCell ref="C24:J24"/>
    <mergeCell ref="I8:J8"/>
    <mergeCell ref="K8:K9"/>
    <mergeCell ref="L8:L9"/>
    <mergeCell ref="M8:M9"/>
    <mergeCell ref="N8:N9"/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</mergeCells>
  <pageMargins left="0.51181102362204722" right="0.31496062992125984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EE23-85BA-4AA1-A9B1-56EEE3E4DA1F}">
  <sheetPr codeName="Lapa9"/>
  <dimension ref="A1:T65"/>
  <sheetViews>
    <sheetView showGridLines="0" showWhiteSpace="0" view="pageLayout" topLeftCell="A37" zoomScale="140" zoomScaleNormal="100" zoomScaleSheetLayoutView="100" zoomScalePageLayoutView="140" workbookViewId="0">
      <selection activeCell="C60" sqref="C60:E60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7.2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314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4" t="s">
        <v>315</v>
      </c>
      <c r="B11" s="186" t="s">
        <v>328</v>
      </c>
      <c r="C11" s="115">
        <v>0</v>
      </c>
      <c r="D11" s="115">
        <v>0.17</v>
      </c>
      <c r="E11" s="115">
        <v>0.17</v>
      </c>
      <c r="F11" s="105">
        <v>850</v>
      </c>
      <c r="G11" s="92" t="s">
        <v>31</v>
      </c>
      <c r="H11" s="92"/>
      <c r="I11" s="92"/>
      <c r="J11" s="92"/>
      <c r="K11" s="92"/>
      <c r="L11" s="92"/>
      <c r="M11" s="92"/>
      <c r="N11" s="92"/>
      <c r="O11" s="92"/>
      <c r="P11" s="102">
        <v>80440050124</v>
      </c>
      <c r="Q11" s="102">
        <v>80440050124</v>
      </c>
      <c r="R11" s="23"/>
      <c r="S11" s="23"/>
      <c r="T11" s="23"/>
    </row>
    <row r="12" spans="1:20" x14ac:dyDescent="0.2">
      <c r="A12" s="176"/>
      <c r="B12" s="188"/>
      <c r="C12" s="112">
        <v>0.17</v>
      </c>
      <c r="D12" s="112">
        <v>1.155</v>
      </c>
      <c r="E12" s="112">
        <v>0.98499999999999999</v>
      </c>
      <c r="F12" s="100">
        <v>4925</v>
      </c>
      <c r="G12" s="87" t="s">
        <v>31</v>
      </c>
      <c r="H12" s="87"/>
      <c r="I12" s="87"/>
      <c r="J12" s="87"/>
      <c r="K12" s="87"/>
      <c r="L12" s="87"/>
      <c r="M12" s="87"/>
      <c r="N12" s="87"/>
      <c r="O12" s="87"/>
      <c r="P12" s="100">
        <v>80440050107</v>
      </c>
      <c r="Q12" s="100">
        <v>80440050107</v>
      </c>
      <c r="R12" s="23"/>
      <c r="S12" s="23"/>
      <c r="T12" s="23"/>
    </row>
    <row r="13" spans="1:20" x14ac:dyDescent="0.2">
      <c r="A13" s="176"/>
      <c r="B13" s="188"/>
      <c r="C13" s="112">
        <v>1.155</v>
      </c>
      <c r="D13" s="112">
        <v>2.0249999999999999</v>
      </c>
      <c r="E13" s="112">
        <v>0.87</v>
      </c>
      <c r="F13" s="100">
        <v>4350</v>
      </c>
      <c r="G13" s="87" t="s">
        <v>30</v>
      </c>
      <c r="H13" s="87"/>
      <c r="I13" s="87"/>
      <c r="J13" s="87"/>
      <c r="K13" s="87"/>
      <c r="L13" s="87"/>
      <c r="M13" s="87"/>
      <c r="N13" s="87"/>
      <c r="O13" s="87"/>
      <c r="P13" s="100">
        <v>80440050107</v>
      </c>
      <c r="Q13" s="100">
        <v>80440050107</v>
      </c>
      <c r="R13" s="23"/>
      <c r="S13" s="23"/>
      <c r="T13" s="23"/>
    </row>
    <row r="14" spans="1:20" x14ac:dyDescent="0.2">
      <c r="A14" s="176"/>
      <c r="B14" s="188"/>
      <c r="C14" s="112">
        <v>2.0249999999999999</v>
      </c>
      <c r="D14" s="112">
        <v>2.9849999999999999</v>
      </c>
      <c r="E14" s="112">
        <v>0.96</v>
      </c>
      <c r="F14" s="100">
        <v>3840</v>
      </c>
      <c r="G14" s="87" t="s">
        <v>30</v>
      </c>
      <c r="H14" s="87"/>
      <c r="I14" s="87"/>
      <c r="J14" s="87"/>
      <c r="K14" s="87"/>
      <c r="L14" s="87"/>
      <c r="M14" s="87"/>
      <c r="N14" s="87"/>
      <c r="O14" s="87"/>
      <c r="P14" s="100">
        <v>80440050107</v>
      </c>
      <c r="Q14" s="100">
        <v>80440050107</v>
      </c>
      <c r="R14" s="23"/>
      <c r="S14" s="23"/>
      <c r="T14" s="23"/>
    </row>
    <row r="15" spans="1:20" x14ac:dyDescent="0.2">
      <c r="A15" s="190"/>
      <c r="B15" s="187" t="s">
        <v>329</v>
      </c>
      <c r="C15" s="124">
        <v>0</v>
      </c>
      <c r="D15" s="124">
        <v>0.34</v>
      </c>
      <c r="E15" s="124">
        <v>0.34</v>
      </c>
      <c r="F15" s="149">
        <v>1190</v>
      </c>
      <c r="G15" s="128" t="s">
        <v>31</v>
      </c>
      <c r="H15" s="128"/>
      <c r="I15" s="128"/>
      <c r="J15" s="128"/>
      <c r="K15" s="128"/>
      <c r="L15" s="128"/>
      <c r="M15" s="128"/>
      <c r="N15" s="128"/>
      <c r="O15" s="128"/>
      <c r="P15" s="149">
        <v>80440050124</v>
      </c>
      <c r="Q15" s="149">
        <v>80440050124</v>
      </c>
      <c r="R15" s="23"/>
      <c r="S15" s="23"/>
      <c r="T15" s="23"/>
    </row>
    <row r="16" spans="1:20" x14ac:dyDescent="0.2">
      <c r="A16" s="184" t="s">
        <v>316</v>
      </c>
      <c r="B16" s="186" t="s">
        <v>330</v>
      </c>
      <c r="C16" s="114">
        <v>0</v>
      </c>
      <c r="D16" s="114">
        <v>0.125</v>
      </c>
      <c r="E16" s="114">
        <f>0.07+0.055</f>
        <v>0.125</v>
      </c>
      <c r="F16" s="105">
        <v>375</v>
      </c>
      <c r="G16" s="92" t="s">
        <v>30</v>
      </c>
      <c r="H16" s="92"/>
      <c r="I16" s="92"/>
      <c r="J16" s="92"/>
      <c r="K16" s="92"/>
      <c r="L16" s="92"/>
      <c r="M16" s="92"/>
      <c r="N16" s="92"/>
      <c r="O16" s="92"/>
      <c r="P16" s="102">
        <v>80440020335</v>
      </c>
      <c r="Q16" s="102">
        <v>80440020335</v>
      </c>
      <c r="R16" s="23"/>
      <c r="S16" s="23"/>
      <c r="T16" s="23"/>
    </row>
    <row r="17" spans="1:20" x14ac:dyDescent="0.2">
      <c r="A17" s="190"/>
      <c r="B17" s="187"/>
      <c r="C17" s="113">
        <v>0.125</v>
      </c>
      <c r="D17" s="113">
        <v>0.17499999999999999</v>
      </c>
      <c r="E17" s="113">
        <v>0.05</v>
      </c>
      <c r="F17" s="101">
        <v>150</v>
      </c>
      <c r="G17" s="88" t="s">
        <v>30</v>
      </c>
      <c r="H17" s="88"/>
      <c r="I17" s="88"/>
      <c r="J17" s="88"/>
      <c r="K17" s="88"/>
      <c r="L17" s="88"/>
      <c r="M17" s="88"/>
      <c r="N17" s="88"/>
      <c r="O17" s="88"/>
      <c r="P17" s="103">
        <v>80440020230</v>
      </c>
      <c r="Q17" s="103">
        <v>80440020230</v>
      </c>
      <c r="R17" s="23"/>
      <c r="S17" s="23"/>
      <c r="T17" s="23"/>
    </row>
    <row r="18" spans="1:20" x14ac:dyDescent="0.2">
      <c r="A18" s="184" t="s">
        <v>317</v>
      </c>
      <c r="B18" s="186" t="s">
        <v>331</v>
      </c>
      <c r="C18" s="115">
        <v>0</v>
      </c>
      <c r="D18" s="115">
        <v>0.32</v>
      </c>
      <c r="E18" s="115">
        <v>0.32</v>
      </c>
      <c r="F18" s="105">
        <v>960</v>
      </c>
      <c r="G18" s="92" t="s">
        <v>64</v>
      </c>
      <c r="H18" s="92"/>
      <c r="I18" s="92"/>
      <c r="J18" s="92"/>
      <c r="K18" s="92"/>
      <c r="L18" s="92"/>
      <c r="M18" s="92"/>
      <c r="N18" s="92"/>
      <c r="O18" s="92"/>
      <c r="P18" s="102">
        <v>80440050467</v>
      </c>
      <c r="Q18" s="102">
        <v>80440050467</v>
      </c>
      <c r="R18" s="23"/>
      <c r="S18" s="23"/>
      <c r="T18" s="23"/>
    </row>
    <row r="19" spans="1:20" x14ac:dyDescent="0.2">
      <c r="A19" s="190"/>
      <c r="B19" s="187"/>
      <c r="C19" s="113">
        <v>0.32</v>
      </c>
      <c r="D19" s="113">
        <v>0.83000000000000007</v>
      </c>
      <c r="E19" s="113">
        <v>0.51</v>
      </c>
      <c r="F19" s="101">
        <v>1530</v>
      </c>
      <c r="G19" s="88" t="s">
        <v>30</v>
      </c>
      <c r="H19" s="88"/>
      <c r="I19" s="88"/>
      <c r="J19" s="88"/>
      <c r="K19" s="88"/>
      <c r="L19" s="88"/>
      <c r="M19" s="88"/>
      <c r="N19" s="88"/>
      <c r="O19" s="88"/>
      <c r="P19" s="101">
        <v>80440050021</v>
      </c>
      <c r="Q19" s="101">
        <v>80440050205</v>
      </c>
      <c r="R19" s="23"/>
      <c r="S19" s="23"/>
      <c r="T19" s="23"/>
    </row>
    <row r="20" spans="1:20" x14ac:dyDescent="0.2">
      <c r="A20" s="177" t="s">
        <v>317</v>
      </c>
      <c r="B20" s="185" t="s">
        <v>482</v>
      </c>
      <c r="C20" s="118">
        <v>0</v>
      </c>
      <c r="D20" s="118">
        <v>0.57999999999999996</v>
      </c>
      <c r="E20" s="118">
        <v>0.57999999999999996</v>
      </c>
      <c r="F20" s="111">
        <v>3300</v>
      </c>
      <c r="G20" s="128" t="s">
        <v>31</v>
      </c>
      <c r="H20" s="110"/>
      <c r="I20" s="110"/>
      <c r="J20" s="110"/>
      <c r="K20" s="110"/>
      <c r="L20" s="110"/>
      <c r="M20" s="110"/>
      <c r="N20" s="110"/>
      <c r="O20" s="110"/>
      <c r="P20" s="109">
        <v>80440050772</v>
      </c>
      <c r="Q20" s="109">
        <v>80440050772</v>
      </c>
      <c r="R20" s="23"/>
      <c r="S20" s="23"/>
      <c r="T20" s="23"/>
    </row>
    <row r="21" spans="1:20" x14ac:dyDescent="0.2">
      <c r="A21" s="335" t="s">
        <v>318</v>
      </c>
      <c r="B21" s="144" t="s">
        <v>473</v>
      </c>
      <c r="C21" s="145">
        <v>0.03</v>
      </c>
      <c r="D21" s="145">
        <v>0.5</v>
      </c>
      <c r="E21" s="145">
        <v>0.47</v>
      </c>
      <c r="F21" s="336">
        <f>5.5*1000*E21</f>
        <v>2585</v>
      </c>
      <c r="G21" s="142" t="s">
        <v>30</v>
      </c>
      <c r="H21" s="142"/>
      <c r="I21" s="142"/>
      <c r="J21" s="142"/>
      <c r="K21" s="142"/>
      <c r="L21" s="142"/>
      <c r="M21" s="142"/>
      <c r="N21" s="142"/>
      <c r="O21" s="142"/>
      <c r="P21" s="141">
        <v>80440020202</v>
      </c>
      <c r="Q21" s="141">
        <v>80440020202</v>
      </c>
      <c r="R21" s="23"/>
      <c r="S21" s="23"/>
      <c r="T21" s="23"/>
    </row>
    <row r="22" spans="1:20" x14ac:dyDescent="0.2">
      <c r="A22" s="333" t="s">
        <v>319</v>
      </c>
      <c r="B22" s="137" t="s">
        <v>475</v>
      </c>
      <c r="C22" s="94">
        <v>0</v>
      </c>
      <c r="D22" s="94">
        <v>0.28999999999999998</v>
      </c>
      <c r="E22" s="94">
        <v>0.28999999999999998</v>
      </c>
      <c r="F22" s="295">
        <f t="shared" ref="F22:F33" si="0">3*1000*E22</f>
        <v>869.99999999999989</v>
      </c>
      <c r="G22" s="86" t="s">
        <v>30</v>
      </c>
      <c r="H22" s="86"/>
      <c r="I22" s="86"/>
      <c r="J22" s="86"/>
      <c r="K22" s="86"/>
      <c r="L22" s="86"/>
      <c r="M22" s="86"/>
      <c r="N22" s="86"/>
      <c r="O22" s="86"/>
      <c r="P22" s="99">
        <v>80440020202</v>
      </c>
      <c r="Q22" s="99">
        <v>80440020202</v>
      </c>
      <c r="R22" s="23"/>
      <c r="S22" s="23"/>
      <c r="T22" s="23"/>
    </row>
    <row r="23" spans="1:20" x14ac:dyDescent="0.2">
      <c r="A23" s="296" t="s">
        <v>320</v>
      </c>
      <c r="B23" s="133" t="s">
        <v>474</v>
      </c>
      <c r="C23" s="96">
        <v>0</v>
      </c>
      <c r="D23" s="96">
        <v>0.05</v>
      </c>
      <c r="E23" s="96">
        <v>0.05</v>
      </c>
      <c r="F23" s="294">
        <f t="shared" si="0"/>
        <v>150</v>
      </c>
      <c r="G23" s="89" t="s">
        <v>30</v>
      </c>
      <c r="H23" s="89"/>
      <c r="I23" s="89"/>
      <c r="J23" s="89"/>
      <c r="K23" s="89"/>
      <c r="L23" s="89"/>
      <c r="M23" s="89"/>
      <c r="N23" s="89"/>
      <c r="O23" s="89"/>
      <c r="P23" s="102">
        <v>80440020202</v>
      </c>
      <c r="Q23" s="102">
        <v>80440020202</v>
      </c>
      <c r="R23" s="23"/>
      <c r="S23" s="23"/>
      <c r="T23" s="23"/>
    </row>
    <row r="24" spans="1:20" x14ac:dyDescent="0.2">
      <c r="A24" s="337"/>
      <c r="B24" s="135"/>
      <c r="C24" s="97">
        <v>0.05</v>
      </c>
      <c r="D24" s="97">
        <v>0.08</v>
      </c>
      <c r="E24" s="97">
        <v>0.03</v>
      </c>
      <c r="F24" s="295">
        <f t="shared" si="0"/>
        <v>90</v>
      </c>
      <c r="G24" s="90" t="s">
        <v>30</v>
      </c>
      <c r="H24" s="90"/>
      <c r="I24" s="90"/>
      <c r="J24" s="90"/>
      <c r="K24" s="90"/>
      <c r="L24" s="90"/>
      <c r="M24" s="90"/>
      <c r="N24" s="90"/>
      <c r="O24" s="90"/>
      <c r="P24" s="103">
        <v>80440020202</v>
      </c>
      <c r="Q24" s="103">
        <v>80440020202</v>
      </c>
      <c r="R24" s="23"/>
      <c r="S24" s="23"/>
      <c r="T24" s="23"/>
    </row>
    <row r="25" spans="1:20" x14ac:dyDescent="0.2">
      <c r="A25" s="296" t="s">
        <v>321</v>
      </c>
      <c r="B25" s="133" t="s">
        <v>476</v>
      </c>
      <c r="C25" s="96">
        <v>0</v>
      </c>
      <c r="D25" s="96">
        <v>0.31</v>
      </c>
      <c r="E25" s="96">
        <v>0.31</v>
      </c>
      <c r="F25" s="294">
        <f t="shared" si="0"/>
        <v>930</v>
      </c>
      <c r="G25" s="89" t="s">
        <v>30</v>
      </c>
      <c r="H25" s="89"/>
      <c r="I25" s="89"/>
      <c r="J25" s="89"/>
      <c r="K25" s="89"/>
      <c r="L25" s="89"/>
      <c r="M25" s="89"/>
      <c r="N25" s="89"/>
      <c r="O25" s="89"/>
      <c r="P25" s="102">
        <v>80440020202</v>
      </c>
      <c r="Q25" s="102">
        <v>80440020202</v>
      </c>
      <c r="R25" s="23"/>
      <c r="S25" s="23"/>
      <c r="T25" s="23"/>
    </row>
    <row r="26" spans="1:20" x14ac:dyDescent="0.2">
      <c r="A26" s="333"/>
      <c r="B26" s="135"/>
      <c r="C26" s="97">
        <v>0</v>
      </c>
      <c r="D26" s="97">
        <v>0.04</v>
      </c>
      <c r="E26" s="97">
        <v>0.04</v>
      </c>
      <c r="F26" s="295">
        <f t="shared" si="0"/>
        <v>120</v>
      </c>
      <c r="G26" s="90" t="s">
        <v>30</v>
      </c>
      <c r="H26" s="90"/>
      <c r="I26" s="90"/>
      <c r="J26" s="90"/>
      <c r="K26" s="90"/>
      <c r="L26" s="90"/>
      <c r="M26" s="90"/>
      <c r="N26" s="90"/>
      <c r="O26" s="90"/>
      <c r="P26" s="103">
        <v>80440020202</v>
      </c>
      <c r="Q26" s="103">
        <v>80440020202</v>
      </c>
      <c r="R26" s="23"/>
      <c r="S26" s="23"/>
      <c r="T26" s="23"/>
    </row>
    <row r="27" spans="1:20" x14ac:dyDescent="0.2">
      <c r="A27" s="296" t="s">
        <v>322</v>
      </c>
      <c r="B27" s="89" t="s">
        <v>477</v>
      </c>
      <c r="C27" s="96">
        <v>0</v>
      </c>
      <c r="D27" s="96">
        <v>0.33</v>
      </c>
      <c r="E27" s="96">
        <v>0.33</v>
      </c>
      <c r="F27" s="294">
        <f t="shared" si="0"/>
        <v>990</v>
      </c>
      <c r="G27" s="89" t="s">
        <v>30</v>
      </c>
      <c r="H27" s="89"/>
      <c r="I27" s="89"/>
      <c r="J27" s="89"/>
      <c r="K27" s="89"/>
      <c r="L27" s="89"/>
      <c r="M27" s="89"/>
      <c r="N27" s="89"/>
      <c r="O27" s="89"/>
      <c r="P27" s="102">
        <v>80440020202</v>
      </c>
      <c r="Q27" s="102">
        <v>80440020202</v>
      </c>
      <c r="R27" s="23"/>
      <c r="S27" s="23"/>
      <c r="T27" s="23"/>
    </row>
    <row r="28" spans="1:20" x14ac:dyDescent="0.2">
      <c r="A28" s="333"/>
      <c r="B28" s="90"/>
      <c r="C28" s="97">
        <v>0</v>
      </c>
      <c r="D28" s="116">
        <v>2.5000000000000001E-2</v>
      </c>
      <c r="E28" s="116">
        <f>D28</f>
        <v>2.5000000000000001E-2</v>
      </c>
      <c r="F28" s="295">
        <f t="shared" si="0"/>
        <v>75</v>
      </c>
      <c r="G28" s="90" t="s">
        <v>30</v>
      </c>
      <c r="H28" s="90"/>
      <c r="I28" s="90"/>
      <c r="J28" s="90"/>
      <c r="K28" s="90"/>
      <c r="L28" s="90"/>
      <c r="M28" s="90"/>
      <c r="N28" s="90"/>
      <c r="O28" s="90"/>
      <c r="P28" s="103">
        <v>80440020202</v>
      </c>
      <c r="Q28" s="103">
        <v>80440020202</v>
      </c>
      <c r="R28" s="23"/>
      <c r="S28" s="23"/>
      <c r="T28" s="23"/>
    </row>
    <row r="29" spans="1:20" x14ac:dyDescent="0.2">
      <c r="A29" s="296" t="s">
        <v>323</v>
      </c>
      <c r="B29" s="133" t="s">
        <v>478</v>
      </c>
      <c r="C29" s="96">
        <v>0</v>
      </c>
      <c r="D29" s="114">
        <v>0.32500000000000001</v>
      </c>
      <c r="E29" s="114">
        <v>0.32500000000000001</v>
      </c>
      <c r="F29" s="294">
        <f t="shared" si="0"/>
        <v>975</v>
      </c>
      <c r="G29" s="89" t="s">
        <v>30</v>
      </c>
      <c r="H29" s="89"/>
      <c r="I29" s="89"/>
      <c r="J29" s="89"/>
      <c r="K29" s="89"/>
      <c r="L29" s="89"/>
      <c r="M29" s="89"/>
      <c r="N29" s="89"/>
      <c r="O29" s="89"/>
      <c r="P29" s="102">
        <v>80440020202</v>
      </c>
      <c r="Q29" s="102">
        <v>80440020202</v>
      </c>
      <c r="R29" s="23"/>
      <c r="S29" s="23"/>
      <c r="T29" s="23"/>
    </row>
    <row r="30" spans="1:20" x14ac:dyDescent="0.2">
      <c r="A30" s="333"/>
      <c r="B30" s="135"/>
      <c r="C30" s="97">
        <v>0</v>
      </c>
      <c r="D30" s="116">
        <v>3.5000000000000003E-2</v>
      </c>
      <c r="E30" s="116">
        <f>D30</f>
        <v>3.5000000000000003E-2</v>
      </c>
      <c r="F30" s="295">
        <f t="shared" si="0"/>
        <v>105.00000000000001</v>
      </c>
      <c r="G30" s="90" t="s">
        <v>64</v>
      </c>
      <c r="H30" s="90"/>
      <c r="I30" s="90"/>
      <c r="J30" s="90"/>
      <c r="K30" s="90"/>
      <c r="L30" s="90"/>
      <c r="M30" s="90"/>
      <c r="N30" s="90"/>
      <c r="O30" s="90"/>
      <c r="P30" s="103">
        <v>80440020202</v>
      </c>
      <c r="Q30" s="103">
        <v>80440020202</v>
      </c>
      <c r="R30" s="23"/>
      <c r="S30" s="23"/>
      <c r="T30" s="23"/>
    </row>
    <row r="31" spans="1:20" x14ac:dyDescent="0.2">
      <c r="A31" s="296" t="s">
        <v>324</v>
      </c>
      <c r="B31" s="133" t="s">
        <v>479</v>
      </c>
      <c r="C31" s="96">
        <v>0</v>
      </c>
      <c r="D31" s="96">
        <v>0.3</v>
      </c>
      <c r="E31" s="96">
        <v>0.3</v>
      </c>
      <c r="F31" s="294">
        <f t="shared" si="0"/>
        <v>900</v>
      </c>
      <c r="G31" s="89" t="s">
        <v>30</v>
      </c>
      <c r="H31" s="89"/>
      <c r="I31" s="89"/>
      <c r="J31" s="89"/>
      <c r="K31" s="89"/>
      <c r="L31" s="89"/>
      <c r="M31" s="89"/>
      <c r="N31" s="89"/>
      <c r="O31" s="89"/>
      <c r="P31" s="102">
        <v>80440020202</v>
      </c>
      <c r="Q31" s="102">
        <v>80440020202</v>
      </c>
      <c r="R31" s="23"/>
      <c r="S31" s="23"/>
      <c r="T31" s="23"/>
    </row>
    <row r="32" spans="1:20" x14ac:dyDescent="0.2">
      <c r="A32" s="333"/>
      <c r="B32" s="135"/>
      <c r="C32" s="97">
        <v>0</v>
      </c>
      <c r="D32" s="97">
        <v>0.03</v>
      </c>
      <c r="E32" s="97">
        <f>D32</f>
        <v>0.03</v>
      </c>
      <c r="F32" s="295">
        <f t="shared" si="0"/>
        <v>90</v>
      </c>
      <c r="G32" s="90" t="s">
        <v>64</v>
      </c>
      <c r="H32" s="90"/>
      <c r="I32" s="90"/>
      <c r="J32" s="90"/>
      <c r="K32" s="90"/>
      <c r="L32" s="90"/>
      <c r="M32" s="90"/>
      <c r="N32" s="90"/>
      <c r="O32" s="90"/>
      <c r="P32" s="103">
        <v>80440020202</v>
      </c>
      <c r="Q32" s="103">
        <v>80440020202</v>
      </c>
      <c r="R32" s="23"/>
      <c r="S32" s="23"/>
      <c r="T32" s="23"/>
    </row>
    <row r="33" spans="1:20" x14ac:dyDescent="0.2">
      <c r="A33" s="333" t="s">
        <v>467</v>
      </c>
      <c r="B33" s="139" t="s">
        <v>480</v>
      </c>
      <c r="C33" s="107">
        <v>0</v>
      </c>
      <c r="D33" s="107">
        <v>0.18</v>
      </c>
      <c r="E33" s="107">
        <v>0.18</v>
      </c>
      <c r="F33" s="295">
        <f t="shared" si="0"/>
        <v>540</v>
      </c>
      <c r="G33" s="108" t="s">
        <v>30</v>
      </c>
      <c r="H33" s="108"/>
      <c r="I33" s="108"/>
      <c r="J33" s="108"/>
      <c r="K33" s="108"/>
      <c r="L33" s="108"/>
      <c r="M33" s="108"/>
      <c r="N33" s="108"/>
      <c r="O33" s="108"/>
      <c r="P33" s="109">
        <v>80440020202</v>
      </c>
      <c r="Q33" s="109">
        <v>80440020202</v>
      </c>
      <c r="R33" s="23"/>
      <c r="S33" s="23"/>
      <c r="T33" s="23"/>
    </row>
    <row r="34" spans="1:20" x14ac:dyDescent="0.2">
      <c r="A34" s="333" t="s">
        <v>325</v>
      </c>
      <c r="B34" s="164" t="s">
        <v>332</v>
      </c>
      <c r="C34" s="114">
        <v>0</v>
      </c>
      <c r="D34" s="114">
        <v>0.8</v>
      </c>
      <c r="E34" s="114">
        <v>0.8</v>
      </c>
      <c r="F34" s="102">
        <v>2400</v>
      </c>
      <c r="G34" s="89" t="s">
        <v>30</v>
      </c>
      <c r="H34" s="89"/>
      <c r="I34" s="89"/>
      <c r="J34" s="89"/>
      <c r="K34" s="89"/>
      <c r="L34" s="89"/>
      <c r="M34" s="89"/>
      <c r="N34" s="89"/>
      <c r="O34" s="89"/>
      <c r="P34" s="102">
        <v>80440020230</v>
      </c>
      <c r="Q34" s="102">
        <v>80440020230</v>
      </c>
      <c r="R34" s="23"/>
      <c r="S34" s="23"/>
      <c r="T34" s="23"/>
    </row>
    <row r="35" spans="1:20" x14ac:dyDescent="0.2">
      <c r="A35" s="351" t="s">
        <v>326</v>
      </c>
      <c r="B35" s="352" t="s">
        <v>493</v>
      </c>
      <c r="C35" s="348">
        <v>0</v>
      </c>
      <c r="D35" s="348">
        <v>0.18</v>
      </c>
      <c r="E35" s="348">
        <f>D35</f>
        <v>0.18</v>
      </c>
      <c r="F35" s="349">
        <f>E35*3*1000</f>
        <v>540</v>
      </c>
      <c r="G35" s="353" t="s">
        <v>64</v>
      </c>
      <c r="H35" s="350"/>
      <c r="I35" s="350"/>
      <c r="J35" s="350"/>
      <c r="K35" s="350"/>
      <c r="L35" s="350"/>
      <c r="M35" s="350"/>
      <c r="N35" s="350"/>
      <c r="O35" s="350"/>
      <c r="P35" s="349">
        <v>80440020333</v>
      </c>
      <c r="Q35" s="349">
        <v>80440020333</v>
      </c>
      <c r="R35" s="23"/>
      <c r="S35" s="23"/>
      <c r="T35" s="23"/>
    </row>
    <row r="36" spans="1:20" x14ac:dyDescent="0.2">
      <c r="A36" s="333" t="s">
        <v>327</v>
      </c>
      <c r="B36" s="185" t="s">
        <v>333</v>
      </c>
      <c r="C36" s="121">
        <v>0</v>
      </c>
      <c r="D36" s="121">
        <v>0.41499999999999998</v>
      </c>
      <c r="E36" s="121">
        <v>0.41499999999999998</v>
      </c>
      <c r="F36" s="109">
        <v>1453</v>
      </c>
      <c r="G36" s="108" t="s">
        <v>30</v>
      </c>
      <c r="H36" s="108"/>
      <c r="I36" s="108"/>
      <c r="J36" s="108"/>
      <c r="K36" s="108"/>
      <c r="L36" s="108"/>
      <c r="M36" s="108"/>
      <c r="N36" s="108"/>
      <c r="O36" s="108"/>
      <c r="P36" s="109">
        <v>80440020333</v>
      </c>
      <c r="Q36" s="109">
        <v>80440020333</v>
      </c>
      <c r="R36" s="23"/>
      <c r="S36" s="23"/>
      <c r="T36" s="23"/>
    </row>
    <row r="37" spans="1:20" x14ac:dyDescent="0.2">
      <c r="A37" s="286" t="s">
        <v>468</v>
      </c>
      <c r="B37" s="186" t="s">
        <v>334</v>
      </c>
      <c r="C37" s="114">
        <v>0</v>
      </c>
      <c r="D37" s="114">
        <v>0.105</v>
      </c>
      <c r="E37" s="114">
        <v>0.105</v>
      </c>
      <c r="F37" s="102">
        <v>315</v>
      </c>
      <c r="G37" s="89" t="s">
        <v>64</v>
      </c>
      <c r="H37" s="89"/>
      <c r="I37" s="89"/>
      <c r="J37" s="89"/>
      <c r="K37" s="89"/>
      <c r="L37" s="89"/>
      <c r="M37" s="89"/>
      <c r="N37" s="89"/>
      <c r="O37" s="89"/>
      <c r="P37" s="102">
        <v>80440020336</v>
      </c>
      <c r="Q37" s="102">
        <v>80440020336</v>
      </c>
      <c r="R37" s="23"/>
      <c r="S37" s="23"/>
      <c r="T37" s="23"/>
    </row>
    <row r="38" spans="1:20" x14ac:dyDescent="0.2">
      <c r="A38" s="194"/>
      <c r="B38" s="307"/>
      <c r="C38" s="116">
        <v>0.105</v>
      </c>
      <c r="D38" s="116">
        <v>0.17499999999999999</v>
      </c>
      <c r="E38" s="116">
        <v>7.0000000000000007E-2</v>
      </c>
      <c r="F38" s="103">
        <v>210</v>
      </c>
      <c r="G38" s="90" t="s">
        <v>64</v>
      </c>
      <c r="H38" s="90"/>
      <c r="I38" s="90"/>
      <c r="J38" s="90"/>
      <c r="K38" s="90"/>
      <c r="L38" s="90"/>
      <c r="M38" s="90"/>
      <c r="N38" s="90"/>
      <c r="O38" s="90"/>
      <c r="P38" s="103">
        <v>80440020336</v>
      </c>
      <c r="Q38" s="103">
        <v>80440020337</v>
      </c>
      <c r="R38" s="23"/>
      <c r="S38" s="23"/>
      <c r="T38" s="23"/>
    </row>
    <row r="39" spans="1:20" x14ac:dyDescent="0.2">
      <c r="A39" s="179" t="s">
        <v>469</v>
      </c>
      <c r="B39" s="164" t="s">
        <v>335</v>
      </c>
      <c r="C39" s="114">
        <v>0</v>
      </c>
      <c r="D39" s="114">
        <v>0.80500000000000005</v>
      </c>
      <c r="E39" s="114">
        <v>0.80500000000000005</v>
      </c>
      <c r="F39" s="102">
        <v>2415</v>
      </c>
      <c r="G39" s="89" t="s">
        <v>64</v>
      </c>
      <c r="H39" s="89"/>
      <c r="I39" s="89"/>
      <c r="J39" s="89"/>
      <c r="K39" s="89"/>
      <c r="L39" s="89"/>
      <c r="M39" s="89"/>
      <c r="N39" s="89"/>
      <c r="O39" s="89"/>
      <c r="P39" s="102">
        <v>80440020335</v>
      </c>
      <c r="Q39" s="102">
        <v>80440020335</v>
      </c>
      <c r="R39" s="23"/>
      <c r="S39" s="23"/>
      <c r="T39" s="23"/>
    </row>
    <row r="40" spans="1:20" x14ac:dyDescent="0.2">
      <c r="A40" s="179" t="s">
        <v>470</v>
      </c>
      <c r="B40" s="164" t="s">
        <v>336</v>
      </c>
      <c r="C40" s="121">
        <v>0</v>
      </c>
      <c r="D40" s="121">
        <v>0.51</v>
      </c>
      <c r="E40" s="121">
        <v>0.51</v>
      </c>
      <c r="F40" s="109">
        <v>1890</v>
      </c>
      <c r="G40" s="108" t="s">
        <v>30</v>
      </c>
      <c r="H40" s="108"/>
      <c r="I40" s="108"/>
      <c r="J40" s="108"/>
      <c r="K40" s="108"/>
      <c r="L40" s="108"/>
      <c r="M40" s="108"/>
      <c r="N40" s="108"/>
      <c r="O40" s="108"/>
      <c r="P40" s="102">
        <v>80440020339</v>
      </c>
      <c r="Q40" s="109">
        <v>80440020339</v>
      </c>
      <c r="R40" s="23"/>
      <c r="S40" s="23"/>
      <c r="T40" s="23"/>
    </row>
    <row r="41" spans="1:20" x14ac:dyDescent="0.2">
      <c r="A41" s="179" t="s">
        <v>471</v>
      </c>
      <c r="B41" s="164" t="s">
        <v>337</v>
      </c>
      <c r="C41" s="114">
        <v>0</v>
      </c>
      <c r="D41" s="114">
        <v>0.55000000000000004</v>
      </c>
      <c r="E41" s="114">
        <v>0.55000000000000004</v>
      </c>
      <c r="F41" s="102">
        <v>1650</v>
      </c>
      <c r="G41" s="89" t="s">
        <v>30</v>
      </c>
      <c r="H41" s="89"/>
      <c r="I41" s="89"/>
      <c r="J41" s="89"/>
      <c r="K41" s="89"/>
      <c r="L41" s="89"/>
      <c r="M41" s="89"/>
      <c r="N41" s="89"/>
      <c r="O41" s="89"/>
      <c r="P41" s="102">
        <v>80440020334</v>
      </c>
      <c r="Q41" s="102">
        <v>80440020334</v>
      </c>
      <c r="R41" s="23"/>
      <c r="S41" s="23"/>
      <c r="T41" s="23"/>
    </row>
    <row r="42" spans="1:20" x14ac:dyDescent="0.2">
      <c r="A42" s="182" t="s">
        <v>472</v>
      </c>
      <c r="B42" s="185" t="s">
        <v>338</v>
      </c>
      <c r="C42" s="121">
        <v>0</v>
      </c>
      <c r="D42" s="121">
        <v>0.44500000000000001</v>
      </c>
      <c r="E42" s="121">
        <v>0.44500000000000001</v>
      </c>
      <c r="F42" s="109">
        <v>3115</v>
      </c>
      <c r="G42" s="108" t="s">
        <v>246</v>
      </c>
      <c r="H42" s="108"/>
      <c r="I42" s="108"/>
      <c r="J42" s="108"/>
      <c r="K42" s="108"/>
      <c r="L42" s="108"/>
      <c r="M42" s="108"/>
      <c r="N42" s="108"/>
      <c r="O42" s="108"/>
      <c r="P42" s="109">
        <v>80440050338</v>
      </c>
      <c r="Q42" s="109">
        <v>80440050338</v>
      </c>
      <c r="R42" s="23"/>
      <c r="S42" s="23"/>
      <c r="T42" s="23"/>
    </row>
    <row r="43" spans="1:20" x14ac:dyDescent="0.2">
      <c r="A43" s="286" t="s">
        <v>491</v>
      </c>
      <c r="B43" s="186" t="s">
        <v>339</v>
      </c>
      <c r="C43" s="114">
        <v>0</v>
      </c>
      <c r="D43" s="114">
        <v>0.13</v>
      </c>
      <c r="E43" s="114">
        <f>0.075+0.055</f>
        <v>0.13</v>
      </c>
      <c r="F43" s="102">
        <v>390</v>
      </c>
      <c r="G43" s="89" t="s">
        <v>30</v>
      </c>
      <c r="H43" s="89"/>
      <c r="I43" s="89"/>
      <c r="J43" s="89"/>
      <c r="K43" s="89"/>
      <c r="L43" s="89"/>
      <c r="M43" s="89"/>
      <c r="N43" s="89"/>
      <c r="O43" s="89"/>
      <c r="P43" s="102">
        <v>80440020335</v>
      </c>
      <c r="Q43" s="102">
        <v>80440020335</v>
      </c>
      <c r="R43" s="23"/>
      <c r="S43" s="23"/>
      <c r="T43" s="23"/>
    </row>
    <row r="44" spans="1:20" x14ac:dyDescent="0.2">
      <c r="A44" s="194"/>
      <c r="B44" s="307"/>
      <c r="C44" s="116">
        <v>0.13</v>
      </c>
      <c r="D44" s="116">
        <v>0.18</v>
      </c>
      <c r="E44" s="116">
        <v>0.05</v>
      </c>
      <c r="F44" s="103">
        <v>150</v>
      </c>
      <c r="G44" s="90" t="s">
        <v>30</v>
      </c>
      <c r="H44" s="90"/>
      <c r="I44" s="90"/>
      <c r="J44" s="90"/>
      <c r="K44" s="90"/>
      <c r="L44" s="90"/>
      <c r="M44" s="90"/>
      <c r="N44" s="90"/>
      <c r="O44" s="90"/>
      <c r="P44" s="103">
        <v>80440020230</v>
      </c>
      <c r="Q44" s="103">
        <v>80440020230</v>
      </c>
      <c r="R44" s="23"/>
      <c r="S44" s="23"/>
      <c r="T44" s="23"/>
    </row>
    <row r="45" spans="1:20" x14ac:dyDescent="0.2">
      <c r="A45" s="286" t="s">
        <v>490</v>
      </c>
      <c r="B45" s="186" t="s">
        <v>340</v>
      </c>
      <c r="C45" s="124">
        <v>0</v>
      </c>
      <c r="D45" s="124">
        <v>7.0000000000000007E-2</v>
      </c>
      <c r="E45" s="124">
        <v>7.0000000000000007E-2</v>
      </c>
      <c r="F45" s="149">
        <v>210</v>
      </c>
      <c r="G45" s="128" t="s">
        <v>30</v>
      </c>
      <c r="H45" s="128"/>
      <c r="I45" s="128"/>
      <c r="J45" s="128"/>
      <c r="K45" s="128"/>
      <c r="L45" s="128"/>
      <c r="M45" s="128"/>
      <c r="N45" s="128"/>
      <c r="O45" s="128"/>
      <c r="P45" s="149">
        <v>80440020335</v>
      </c>
      <c r="Q45" s="149">
        <v>80440020335</v>
      </c>
      <c r="R45" s="23"/>
      <c r="S45" s="23"/>
      <c r="T45" s="23"/>
    </row>
    <row r="46" spans="1:20" x14ac:dyDescent="0.2">
      <c r="A46" s="181"/>
      <c r="B46" s="188"/>
      <c r="C46" s="124">
        <v>7.0000000000000007E-2</v>
      </c>
      <c r="D46" s="124">
        <v>0.13</v>
      </c>
      <c r="E46" s="124">
        <v>0.06</v>
      </c>
      <c r="F46" s="149">
        <v>180</v>
      </c>
      <c r="G46" s="128" t="s">
        <v>64</v>
      </c>
      <c r="H46" s="128"/>
      <c r="I46" s="128"/>
      <c r="J46" s="128"/>
      <c r="K46" s="128"/>
      <c r="L46" s="128"/>
      <c r="M46" s="128"/>
      <c r="N46" s="128"/>
      <c r="O46" s="128"/>
      <c r="P46" s="149">
        <v>80440020335</v>
      </c>
      <c r="Q46" s="149">
        <v>80440020335</v>
      </c>
      <c r="R46" s="23"/>
      <c r="S46" s="23"/>
      <c r="T46" s="23"/>
    </row>
    <row r="47" spans="1:20" s="23" customFormat="1" ht="11.25" customHeight="1" x14ac:dyDescent="0.2">
      <c r="A47" s="194"/>
      <c r="B47" s="187"/>
      <c r="C47" s="124">
        <v>0.13</v>
      </c>
      <c r="D47" s="124">
        <v>0.18</v>
      </c>
      <c r="E47" s="124">
        <v>0.05</v>
      </c>
      <c r="F47" s="149">
        <v>150</v>
      </c>
      <c r="G47" s="128" t="s">
        <v>64</v>
      </c>
      <c r="H47" s="128"/>
      <c r="I47" s="128"/>
      <c r="J47" s="128"/>
      <c r="K47" s="128"/>
      <c r="L47" s="128"/>
      <c r="M47" s="128"/>
      <c r="N47" s="128"/>
      <c r="O47" s="128"/>
      <c r="P47" s="149">
        <v>80440020230</v>
      </c>
      <c r="Q47" s="149">
        <v>80440020230</v>
      </c>
    </row>
    <row r="48" spans="1:20" ht="12.75" customHeight="1" x14ac:dyDescent="0.2">
      <c r="A48" s="286" t="s">
        <v>492</v>
      </c>
      <c r="B48" s="186" t="s">
        <v>341</v>
      </c>
      <c r="C48" s="114">
        <v>0</v>
      </c>
      <c r="D48" s="114">
        <v>0.13</v>
      </c>
      <c r="E48" s="114">
        <f>0.075+0.055</f>
        <v>0.13</v>
      </c>
      <c r="F48" s="102">
        <v>390</v>
      </c>
      <c r="G48" s="89" t="s">
        <v>64</v>
      </c>
      <c r="H48" s="89"/>
      <c r="I48" s="89"/>
      <c r="J48" s="89"/>
      <c r="K48" s="89"/>
      <c r="L48" s="89"/>
      <c r="M48" s="89"/>
      <c r="N48" s="89"/>
      <c r="O48" s="89"/>
      <c r="P48" s="102">
        <v>80440020335</v>
      </c>
      <c r="Q48" s="102">
        <v>80440020335</v>
      </c>
    </row>
    <row r="49" spans="1:17" ht="12.75" customHeight="1" x14ac:dyDescent="0.2">
      <c r="A49" s="194"/>
      <c r="B49" s="334"/>
      <c r="C49" s="116">
        <v>0.13</v>
      </c>
      <c r="D49" s="116">
        <v>0.185</v>
      </c>
      <c r="E49" s="116">
        <v>5.5E-2</v>
      </c>
      <c r="F49" s="103">
        <v>165</v>
      </c>
      <c r="G49" s="90" t="s">
        <v>64</v>
      </c>
      <c r="H49" s="90"/>
      <c r="I49" s="90"/>
      <c r="J49" s="90"/>
      <c r="K49" s="90"/>
      <c r="L49" s="90"/>
      <c r="M49" s="90"/>
      <c r="N49" s="90"/>
      <c r="O49" s="90"/>
      <c r="P49" s="103">
        <v>80440020230</v>
      </c>
      <c r="Q49" s="103">
        <v>80440020230</v>
      </c>
    </row>
    <row r="50" spans="1:17" s="23" customFormat="1" ht="11.25" customHeight="1" x14ac:dyDescent="0.2">
      <c r="A50" s="68"/>
      <c r="B50" s="69"/>
      <c r="E50" s="70"/>
      <c r="F50" s="70"/>
      <c r="H50" s="30"/>
      <c r="I50" s="71"/>
      <c r="J50" s="71"/>
      <c r="K50" s="71"/>
      <c r="L50" s="71"/>
      <c r="M50" s="71"/>
      <c r="N50" s="71"/>
      <c r="O50" s="71"/>
      <c r="P50" s="71"/>
      <c r="Q50" s="32"/>
    </row>
    <row r="51" spans="1:17" ht="12.75" customHeight="1" x14ac:dyDescent="0.2">
      <c r="A51" s="72" t="s">
        <v>313</v>
      </c>
      <c r="B51" s="35"/>
      <c r="C51" s="36"/>
      <c r="D51" s="37"/>
      <c r="E51" s="38">
        <f>SUM(E11:E49)</f>
        <v>11.750000000000004</v>
      </c>
      <c r="F51" s="74">
        <f>SUM(F11:F49)</f>
        <v>45513</v>
      </c>
      <c r="G51" s="39"/>
      <c r="H51" s="15"/>
      <c r="I51" s="40"/>
      <c r="J51" s="41" t="s">
        <v>32</v>
      </c>
      <c r="K51" s="42">
        <f>SUM(K38:K49)</f>
        <v>0</v>
      </c>
      <c r="L51" s="42">
        <f>SUM(L38:L49)</f>
        <v>0</v>
      </c>
      <c r="M51" s="260"/>
      <c r="N51" s="41" t="s">
        <v>33</v>
      </c>
      <c r="O51" s="173">
        <f>SUM(O38:O49)</f>
        <v>0</v>
      </c>
      <c r="P51" s="260"/>
      <c r="Q51" s="260"/>
    </row>
    <row r="52" spans="1:17" ht="12.75" customHeight="1" x14ac:dyDescent="0.2">
      <c r="A52" s="75" t="s">
        <v>34</v>
      </c>
      <c r="B52" s="46"/>
      <c r="C52" s="47"/>
      <c r="D52" s="48"/>
      <c r="E52" s="343">
        <f>E11+E12+E15+E20</f>
        <v>2.0750000000000002</v>
      </c>
      <c r="F52" s="77">
        <f>F11+F12+F15+F20</f>
        <v>10265</v>
      </c>
      <c r="G52" s="49"/>
      <c r="H52" s="50"/>
      <c r="I52" s="260"/>
      <c r="J52" s="32"/>
      <c r="K52" s="51"/>
      <c r="L52" s="51"/>
      <c r="M52" s="260"/>
      <c r="N52" s="260"/>
      <c r="O52" s="260"/>
      <c r="P52" s="260"/>
      <c r="Q52" s="260"/>
    </row>
    <row r="53" spans="1:17" ht="12.75" customHeight="1" x14ac:dyDescent="0.2">
      <c r="A53" s="75" t="s">
        <v>35</v>
      </c>
      <c r="B53" s="46"/>
      <c r="C53" s="47"/>
      <c r="D53" s="48"/>
      <c r="E53" s="343">
        <f>E42</f>
        <v>0.44500000000000001</v>
      </c>
      <c r="F53" s="77">
        <f>F42</f>
        <v>3115</v>
      </c>
      <c r="G53" s="52"/>
      <c r="H53" s="15"/>
      <c r="I53" s="53"/>
      <c r="J53" s="54"/>
      <c r="K53" s="54"/>
      <c r="L53" s="54"/>
      <c r="M53" s="259"/>
      <c r="N53" s="260"/>
      <c r="O53" s="260"/>
      <c r="P53" s="260"/>
      <c r="Q53" s="260"/>
    </row>
    <row r="54" spans="1:17" ht="12.75" customHeight="1" x14ac:dyDescent="0.2">
      <c r="A54" s="75" t="s">
        <v>36</v>
      </c>
      <c r="B54" s="46"/>
      <c r="C54" s="47"/>
      <c r="D54" s="48"/>
      <c r="E54" s="343">
        <f>E13+E14+E16+E17+E21+E22+E23+E24+E25+E26+E27+E28+E29+E31+E33+E34+E36+E40+E41+E43+E44+E45+E19</f>
        <v>7.3899999999999988</v>
      </c>
      <c r="F54" s="77">
        <f>F13+F14+F16+F17+F21+F22+F23+F24+F25+F26+F27+F28+F29+F31+F33+F34+F36+F40+F41+F43+F44+F45+F19</f>
        <v>26613</v>
      </c>
      <c r="G54" s="52"/>
      <c r="H54" s="52"/>
      <c r="I54" s="53"/>
      <c r="J54" s="54"/>
      <c r="K54" s="54"/>
      <c r="L54" s="54"/>
      <c r="M54" s="259"/>
      <c r="N54" s="260"/>
      <c r="O54" s="260"/>
      <c r="P54" s="260"/>
      <c r="Q54" s="260"/>
    </row>
    <row r="55" spans="1:17" ht="12.75" customHeight="1" x14ac:dyDescent="0.2">
      <c r="A55" s="75" t="s">
        <v>46</v>
      </c>
      <c r="B55" s="46"/>
      <c r="C55" s="47"/>
      <c r="D55" s="48"/>
      <c r="E55" s="343">
        <f>E18+E30+E32+E37+E38+E39+E46+E47+E48+E49+E35</f>
        <v>1.8400000000000003</v>
      </c>
      <c r="F55" s="77">
        <f>F18+F30+F32+F37+F38+F39+F46+F47+F48+F49-F35</f>
        <v>4440</v>
      </c>
      <c r="G55" s="56"/>
      <c r="H55" s="52"/>
      <c r="I55" s="57"/>
      <c r="J55" s="54"/>
      <c r="K55" s="54"/>
      <c r="L55" s="54"/>
      <c r="M55" s="259"/>
      <c r="N55" s="260"/>
      <c r="O55" s="260"/>
      <c r="P55" s="260"/>
      <c r="Q55" s="260"/>
    </row>
    <row r="56" spans="1:17" ht="12.75" customHeight="1" x14ac:dyDescent="0.2">
      <c r="A56" s="68"/>
      <c r="B56" s="69"/>
      <c r="C56" s="23"/>
      <c r="D56" s="23"/>
      <c r="E56" s="70"/>
      <c r="F56" s="70"/>
      <c r="I56" s="71"/>
      <c r="J56" s="71"/>
      <c r="K56" s="71"/>
      <c r="L56" s="71"/>
      <c r="M56" s="71"/>
      <c r="N56" s="71"/>
      <c r="O56" s="71"/>
      <c r="P56" s="71"/>
    </row>
    <row r="57" spans="1:17" ht="12.75" customHeight="1" x14ac:dyDescent="0.2">
      <c r="A57" s="60"/>
      <c r="B57" s="64" t="s">
        <v>4</v>
      </c>
      <c r="C57" s="390"/>
      <c r="D57" s="390"/>
      <c r="E57" s="390"/>
      <c r="F57" s="79"/>
      <c r="G57" s="61"/>
      <c r="H57" s="61"/>
      <c r="I57" s="62"/>
      <c r="J57" s="62"/>
      <c r="N57" s="32"/>
      <c r="O57" s="32"/>
      <c r="P57" s="32"/>
      <c r="Q57" s="260"/>
    </row>
    <row r="58" spans="1:17" ht="12.75" customHeight="1" x14ac:dyDescent="0.2">
      <c r="A58" s="60"/>
      <c r="B58" s="80" t="s">
        <v>37</v>
      </c>
      <c r="C58" s="393" t="s">
        <v>429</v>
      </c>
      <c r="D58" s="393"/>
      <c r="E58" s="393"/>
      <c r="F58" s="393"/>
      <c r="G58" s="393"/>
      <c r="H58" s="393"/>
      <c r="I58" s="393"/>
      <c r="J58" s="393"/>
      <c r="L58" s="63"/>
      <c r="M58" s="63"/>
      <c r="N58" s="32"/>
      <c r="O58" s="32"/>
      <c r="P58" s="32"/>
      <c r="Q58" s="260"/>
    </row>
    <row r="59" spans="1:17" ht="12.75" customHeight="1" x14ac:dyDescent="0.2">
      <c r="A59" s="60"/>
      <c r="B59" s="64"/>
      <c r="C59" s="396" t="s">
        <v>38</v>
      </c>
      <c r="D59" s="396"/>
      <c r="E59" s="396"/>
      <c r="F59" s="396"/>
      <c r="G59" s="396"/>
      <c r="H59" s="396"/>
      <c r="I59" s="396"/>
      <c r="J59" s="396"/>
      <c r="L59" s="391" t="s">
        <v>39</v>
      </c>
      <c r="M59" s="391"/>
      <c r="N59" s="32"/>
      <c r="O59" s="32"/>
      <c r="P59" s="32"/>
      <c r="Q59" s="260"/>
    </row>
    <row r="60" spans="1:17" x14ac:dyDescent="0.2">
      <c r="A60" s="60"/>
      <c r="B60" s="64" t="s">
        <v>4</v>
      </c>
      <c r="C60" s="390"/>
      <c r="D60" s="390"/>
      <c r="E60" s="390"/>
      <c r="F60" s="64"/>
      <c r="G60" s="64"/>
      <c r="H60" s="64"/>
      <c r="I60" s="65"/>
      <c r="J60" s="65"/>
      <c r="N60" s="32"/>
      <c r="O60" s="32"/>
      <c r="P60" s="32"/>
      <c r="Q60" s="260"/>
    </row>
    <row r="61" spans="1:17" x14ac:dyDescent="0.2">
      <c r="A61" s="60"/>
      <c r="B61" s="80" t="s">
        <v>40</v>
      </c>
      <c r="C61" s="393" t="s">
        <v>57</v>
      </c>
      <c r="D61" s="393"/>
      <c r="E61" s="393"/>
      <c r="F61" s="393"/>
      <c r="G61" s="393"/>
      <c r="H61" s="393"/>
      <c r="I61" s="393"/>
      <c r="J61" s="393"/>
      <c r="L61" s="63"/>
      <c r="M61" s="63"/>
      <c r="N61" s="32"/>
      <c r="O61" s="32"/>
      <c r="P61" s="32"/>
      <c r="Q61" s="260"/>
    </row>
    <row r="62" spans="1:17" x14ac:dyDescent="0.2">
      <c r="A62" s="60"/>
      <c r="B62" s="64"/>
      <c r="C62" s="392"/>
      <c r="D62" s="392"/>
      <c r="E62" s="392"/>
      <c r="F62" s="392"/>
      <c r="G62" s="392"/>
      <c r="H62" s="392"/>
      <c r="I62" s="392"/>
      <c r="J62" s="392"/>
      <c r="L62" s="391" t="s">
        <v>39</v>
      </c>
      <c r="M62" s="391"/>
      <c r="N62" s="32"/>
      <c r="O62" s="32"/>
      <c r="P62" s="32"/>
      <c r="Q62" s="260"/>
    </row>
    <row r="63" spans="1:17" x14ac:dyDescent="0.2">
      <c r="A63" s="60"/>
      <c r="B63" s="64" t="s">
        <v>4</v>
      </c>
      <c r="C63" s="66" t="s">
        <v>5</v>
      </c>
      <c r="D63" s="66"/>
      <c r="E63" s="67"/>
      <c r="F63" s="64"/>
      <c r="G63" s="64"/>
      <c r="H63" s="64"/>
      <c r="I63" s="65"/>
      <c r="J63" s="65"/>
      <c r="N63" s="32"/>
      <c r="O63" s="32"/>
      <c r="P63" s="32"/>
      <c r="Q63" s="260"/>
    </row>
    <row r="64" spans="1:17" x14ac:dyDescent="0.2">
      <c r="A64" s="60"/>
      <c r="B64" s="80" t="s">
        <v>6</v>
      </c>
      <c r="C64" s="393" t="s">
        <v>41</v>
      </c>
      <c r="D64" s="393"/>
      <c r="E64" s="393"/>
      <c r="F64" s="393"/>
      <c r="G64" s="393"/>
      <c r="H64" s="393"/>
      <c r="I64" s="393"/>
      <c r="J64" s="393"/>
      <c r="L64" s="63"/>
      <c r="M64" s="63"/>
      <c r="N64" s="32"/>
      <c r="O64" s="32"/>
      <c r="P64" s="32"/>
      <c r="Q64" s="260"/>
    </row>
    <row r="65" spans="2:13" x14ac:dyDescent="0.2">
      <c r="B65" s="27"/>
      <c r="C65" s="28"/>
      <c r="E65" s="15"/>
      <c r="F65" s="29"/>
      <c r="L65" s="391" t="s">
        <v>39</v>
      </c>
      <c r="M65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C64:J64"/>
    <mergeCell ref="L65:M65"/>
    <mergeCell ref="I8:J8"/>
    <mergeCell ref="K8:K9"/>
    <mergeCell ref="L8:L9"/>
    <mergeCell ref="M8:M9"/>
    <mergeCell ref="N8:N9"/>
    <mergeCell ref="C61:J61"/>
    <mergeCell ref="C62:J62"/>
    <mergeCell ref="L62:M62"/>
    <mergeCell ref="C57:E57"/>
    <mergeCell ref="C58:J58"/>
    <mergeCell ref="C59:J59"/>
    <mergeCell ref="L59:M59"/>
    <mergeCell ref="C60:E60"/>
  </mergeCells>
  <phoneticPr fontId="1" type="noConversion"/>
  <printOptions horizontalCentered="1"/>
  <pageMargins left="0.19685039370078741" right="0.19685039370078741" top="0.35433070866141736" bottom="0.15748031496062992" header="0.31496062992125984" footer="0.31496062992125984"/>
  <pageSetup paperSize="9" scale="80" orientation="landscape" useFirstPageNumber="1" horizontalDpi="300" verticalDpi="300" r:id="rId1"/>
  <headerFooter scaleWithDoc="0">
    <oddFooter>&amp;RLapa &amp;P no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80AF-FD4A-4F4F-BF4A-35E77471BDF8}">
  <sheetPr codeName="Lapa10"/>
  <dimension ref="A1:T43"/>
  <sheetViews>
    <sheetView showGridLines="0" view="pageLayout" topLeftCell="A19" zoomScale="170" zoomScaleNormal="100" zoomScaleSheetLayoutView="100" zoomScalePageLayoutView="170" workbookViewId="0">
      <selection activeCell="C38" sqref="C38:E38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342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2" t="s">
        <v>344</v>
      </c>
      <c r="B11" s="192" t="s">
        <v>354</v>
      </c>
      <c r="C11" s="121">
        <v>0</v>
      </c>
      <c r="D11" s="121">
        <v>0.19500000000000001</v>
      </c>
      <c r="E11" s="121">
        <v>0.19500000000000001</v>
      </c>
      <c r="F11" s="109">
        <v>1170</v>
      </c>
      <c r="G11" s="108" t="s">
        <v>31</v>
      </c>
      <c r="H11" s="108"/>
      <c r="I11" s="108"/>
      <c r="J11" s="108"/>
      <c r="K11" s="108"/>
      <c r="L11" s="108"/>
      <c r="M11" s="108"/>
      <c r="N11" s="108"/>
      <c r="O11" s="108"/>
      <c r="P11" s="109">
        <v>80440100128</v>
      </c>
      <c r="Q11" s="109">
        <v>80440100128</v>
      </c>
      <c r="R11" s="23"/>
      <c r="S11" s="23"/>
      <c r="T11" s="23"/>
    </row>
    <row r="12" spans="1:20" x14ac:dyDescent="0.2">
      <c r="A12" s="286" t="s">
        <v>345</v>
      </c>
      <c r="B12" s="338" t="s">
        <v>355</v>
      </c>
      <c r="C12" s="124">
        <v>0.02</v>
      </c>
      <c r="D12" s="124">
        <v>0.08</v>
      </c>
      <c r="E12" s="124">
        <v>0.06</v>
      </c>
      <c r="F12" s="149">
        <v>300</v>
      </c>
      <c r="G12" s="128" t="s">
        <v>30</v>
      </c>
      <c r="H12" s="87"/>
      <c r="I12" s="87"/>
      <c r="J12" s="87"/>
      <c r="K12" s="87"/>
      <c r="L12" s="87"/>
      <c r="M12" s="87"/>
      <c r="N12" s="87"/>
      <c r="O12" s="87"/>
      <c r="P12" s="100">
        <v>80440030318</v>
      </c>
      <c r="Q12" s="100">
        <v>80440030318</v>
      </c>
      <c r="R12" s="23"/>
      <c r="S12" s="23"/>
      <c r="T12" s="23"/>
    </row>
    <row r="13" spans="1:20" x14ac:dyDescent="0.2">
      <c r="A13" s="340"/>
      <c r="B13" s="193"/>
      <c r="C13" s="124">
        <v>0.12</v>
      </c>
      <c r="D13" s="124">
        <v>0.47</v>
      </c>
      <c r="E13" s="124">
        <v>0.35</v>
      </c>
      <c r="F13" s="149">
        <v>1750</v>
      </c>
      <c r="G13" s="128" t="s">
        <v>30</v>
      </c>
      <c r="H13" s="87"/>
      <c r="I13" s="87"/>
      <c r="J13" s="87"/>
      <c r="K13" s="87"/>
      <c r="L13" s="87"/>
      <c r="M13" s="87"/>
      <c r="N13" s="87"/>
      <c r="O13" s="87"/>
      <c r="P13" s="100">
        <v>80440030318</v>
      </c>
      <c r="Q13" s="100">
        <v>80440030319</v>
      </c>
      <c r="R13" s="23"/>
      <c r="S13" s="23"/>
      <c r="T13" s="23"/>
    </row>
    <row r="14" spans="1:20" x14ac:dyDescent="0.2">
      <c r="A14" s="181"/>
      <c r="B14" s="193"/>
      <c r="C14" s="124">
        <v>0.47</v>
      </c>
      <c r="D14" s="124">
        <f>C14+E14</f>
        <v>0.88500000000000001</v>
      </c>
      <c r="E14" s="124">
        <v>0.41499999999999998</v>
      </c>
      <c r="F14" s="149">
        <v>2075</v>
      </c>
      <c r="G14" s="128" t="s">
        <v>30</v>
      </c>
      <c r="H14" s="87"/>
      <c r="I14" s="87"/>
      <c r="J14" s="87"/>
      <c r="K14" s="87"/>
      <c r="L14" s="87"/>
      <c r="M14" s="87"/>
      <c r="N14" s="87"/>
      <c r="O14" s="87"/>
      <c r="P14" s="100">
        <v>80440030316</v>
      </c>
      <c r="Q14" s="100">
        <v>80440030316</v>
      </c>
      <c r="R14" s="23"/>
      <c r="S14" s="23"/>
      <c r="T14" s="23"/>
    </row>
    <row r="15" spans="1:20" x14ac:dyDescent="0.2">
      <c r="A15" s="194"/>
      <c r="B15" s="341"/>
      <c r="C15" s="116">
        <f>D14</f>
        <v>0.88500000000000001</v>
      </c>
      <c r="D15" s="116">
        <f>C15+E15</f>
        <v>1.03</v>
      </c>
      <c r="E15" s="116">
        <v>0.14499999999999999</v>
      </c>
      <c r="F15" s="103">
        <v>725</v>
      </c>
      <c r="G15" s="90" t="s">
        <v>30</v>
      </c>
      <c r="H15" s="88"/>
      <c r="I15" s="88"/>
      <c r="J15" s="88"/>
      <c r="K15" s="88"/>
      <c r="L15" s="88"/>
      <c r="M15" s="88"/>
      <c r="N15" s="88"/>
      <c r="O15" s="88"/>
      <c r="P15" s="101">
        <v>80440030316</v>
      </c>
      <c r="Q15" s="101">
        <v>80440030317</v>
      </c>
      <c r="R15" s="23"/>
      <c r="S15" s="23"/>
      <c r="T15" s="23"/>
    </row>
    <row r="16" spans="1:20" x14ac:dyDescent="0.2">
      <c r="A16" s="174" t="s">
        <v>346</v>
      </c>
      <c r="B16" s="191" t="s">
        <v>356</v>
      </c>
      <c r="C16" s="115">
        <v>0</v>
      </c>
      <c r="D16" s="115">
        <v>0.14499999999999999</v>
      </c>
      <c r="E16" s="115">
        <v>0.14499999999999999</v>
      </c>
      <c r="F16" s="105">
        <v>435</v>
      </c>
      <c r="G16" s="90" t="s">
        <v>30</v>
      </c>
      <c r="H16" s="92"/>
      <c r="I16" s="92"/>
      <c r="J16" s="92"/>
      <c r="K16" s="92"/>
      <c r="L16" s="92"/>
      <c r="M16" s="92"/>
      <c r="N16" s="92"/>
      <c r="O16" s="92"/>
      <c r="P16" s="105">
        <v>80440040479</v>
      </c>
      <c r="Q16" s="105">
        <v>80440040479</v>
      </c>
      <c r="R16" s="23"/>
      <c r="S16" s="23"/>
      <c r="T16" s="23"/>
    </row>
    <row r="17" spans="1:20" x14ac:dyDescent="0.2">
      <c r="A17" s="174" t="s">
        <v>347</v>
      </c>
      <c r="B17" s="192" t="s">
        <v>357</v>
      </c>
      <c r="C17" s="121">
        <v>0</v>
      </c>
      <c r="D17" s="121">
        <v>0.315</v>
      </c>
      <c r="E17" s="121">
        <v>0.315</v>
      </c>
      <c r="F17" s="109">
        <v>1890</v>
      </c>
      <c r="G17" s="108" t="s">
        <v>31</v>
      </c>
      <c r="H17" s="108"/>
      <c r="I17" s="108"/>
      <c r="J17" s="108"/>
      <c r="K17" s="108"/>
      <c r="L17" s="108"/>
      <c r="M17" s="108"/>
      <c r="N17" s="108"/>
      <c r="O17" s="108"/>
      <c r="P17" s="109">
        <v>80440100128</v>
      </c>
      <c r="Q17" s="109">
        <v>80440100128</v>
      </c>
      <c r="R17" s="23"/>
      <c r="S17" s="23"/>
      <c r="T17" s="23"/>
    </row>
    <row r="18" spans="1:20" x14ac:dyDescent="0.2">
      <c r="A18" s="174" t="s">
        <v>348</v>
      </c>
      <c r="B18" s="193" t="s">
        <v>358</v>
      </c>
      <c r="C18" s="125">
        <v>0</v>
      </c>
      <c r="D18" s="125">
        <v>0.16</v>
      </c>
      <c r="E18" s="125">
        <v>0.16</v>
      </c>
      <c r="F18" s="146">
        <v>800</v>
      </c>
      <c r="G18" s="130" t="s">
        <v>31</v>
      </c>
      <c r="H18" s="130"/>
      <c r="I18" s="130"/>
      <c r="J18" s="130"/>
      <c r="K18" s="130"/>
      <c r="L18" s="130"/>
      <c r="M18" s="130"/>
      <c r="N18" s="130"/>
      <c r="O18" s="130"/>
      <c r="P18" s="141">
        <v>80440100128</v>
      </c>
      <c r="Q18" s="141">
        <v>80440100128</v>
      </c>
      <c r="R18" s="23"/>
      <c r="S18" s="23"/>
      <c r="T18" s="23"/>
    </row>
    <row r="19" spans="1:20" x14ac:dyDescent="0.2">
      <c r="A19" s="184" t="s">
        <v>349</v>
      </c>
      <c r="B19" s="338" t="s">
        <v>359</v>
      </c>
      <c r="C19" s="115">
        <v>0</v>
      </c>
      <c r="D19" s="115">
        <v>0.28000000000000003</v>
      </c>
      <c r="E19" s="115">
        <v>0.28000000000000003</v>
      </c>
      <c r="F19" s="105">
        <v>1400</v>
      </c>
      <c r="G19" s="92" t="s">
        <v>31</v>
      </c>
      <c r="H19" s="92"/>
      <c r="I19" s="92"/>
      <c r="J19" s="92"/>
      <c r="K19" s="92"/>
      <c r="L19" s="92"/>
      <c r="M19" s="92"/>
      <c r="N19" s="92"/>
      <c r="O19" s="92"/>
      <c r="P19" s="105">
        <v>80440070407</v>
      </c>
      <c r="Q19" s="105">
        <v>80440070407</v>
      </c>
      <c r="R19" s="23"/>
      <c r="S19" s="23"/>
      <c r="T19" s="23"/>
    </row>
    <row r="20" spans="1:20" x14ac:dyDescent="0.2">
      <c r="A20" s="190"/>
      <c r="B20" s="339"/>
      <c r="C20" s="113">
        <v>0.28000000000000003</v>
      </c>
      <c r="D20" s="113">
        <v>0.81</v>
      </c>
      <c r="E20" s="113">
        <v>0.53</v>
      </c>
      <c r="F20" s="101">
        <v>1855</v>
      </c>
      <c r="G20" s="88" t="s">
        <v>30</v>
      </c>
      <c r="H20" s="88"/>
      <c r="I20" s="88"/>
      <c r="J20" s="88"/>
      <c r="K20" s="88"/>
      <c r="L20" s="88"/>
      <c r="M20" s="88"/>
      <c r="N20" s="88"/>
      <c r="O20" s="88"/>
      <c r="P20" s="101">
        <v>80440070407</v>
      </c>
      <c r="Q20" s="101">
        <v>80440070407</v>
      </c>
      <c r="R20" s="23"/>
      <c r="S20" s="23"/>
      <c r="T20" s="23"/>
    </row>
    <row r="21" spans="1:20" x14ac:dyDescent="0.2">
      <c r="A21" s="177" t="s">
        <v>350</v>
      </c>
      <c r="B21" s="192" t="s">
        <v>360</v>
      </c>
      <c r="C21" s="118">
        <v>0</v>
      </c>
      <c r="D21" s="118">
        <v>0.22</v>
      </c>
      <c r="E21" s="118">
        <v>0.22</v>
      </c>
      <c r="F21" s="111">
        <v>770</v>
      </c>
      <c r="G21" s="110" t="s">
        <v>30</v>
      </c>
      <c r="H21" s="110"/>
      <c r="I21" s="110"/>
      <c r="J21" s="110"/>
      <c r="K21" s="110"/>
      <c r="L21" s="110"/>
      <c r="M21" s="110"/>
      <c r="N21" s="110"/>
      <c r="O21" s="110"/>
      <c r="P21" s="105">
        <v>80440030162</v>
      </c>
      <c r="Q21" s="111">
        <v>80440030162</v>
      </c>
      <c r="R21" s="23"/>
      <c r="S21" s="23"/>
      <c r="T21" s="23"/>
    </row>
    <row r="22" spans="1:20" x14ac:dyDescent="0.2">
      <c r="A22" s="177" t="s">
        <v>351</v>
      </c>
      <c r="B22" s="193" t="s">
        <v>361</v>
      </c>
      <c r="C22" s="125">
        <v>0</v>
      </c>
      <c r="D22" s="125">
        <v>0.12</v>
      </c>
      <c r="E22" s="125">
        <v>0.12</v>
      </c>
      <c r="F22" s="146">
        <v>600</v>
      </c>
      <c r="G22" s="130" t="s">
        <v>31</v>
      </c>
      <c r="H22" s="130"/>
      <c r="I22" s="130"/>
      <c r="J22" s="130"/>
      <c r="K22" s="130"/>
      <c r="L22" s="130"/>
      <c r="M22" s="130"/>
      <c r="N22" s="130"/>
      <c r="O22" s="130"/>
      <c r="P22" s="141">
        <v>80440100128</v>
      </c>
      <c r="Q22" s="141">
        <v>80440100128</v>
      </c>
      <c r="R22" s="23"/>
      <c r="S22" s="23"/>
      <c r="T22" s="23"/>
    </row>
    <row r="23" spans="1:20" x14ac:dyDescent="0.2">
      <c r="A23" s="177" t="s">
        <v>481</v>
      </c>
      <c r="B23" s="138" t="s">
        <v>427</v>
      </c>
      <c r="C23" s="107">
        <v>0.14000000000000001</v>
      </c>
      <c r="D23" s="107">
        <v>0.55000000000000004</v>
      </c>
      <c r="E23" s="107">
        <v>0.41</v>
      </c>
      <c r="F23" s="149">
        <f>E23*3*1000</f>
        <v>1230</v>
      </c>
      <c r="G23" s="108" t="s">
        <v>30</v>
      </c>
      <c r="H23" s="110"/>
      <c r="I23" s="110"/>
      <c r="J23" s="110"/>
      <c r="K23" s="110"/>
      <c r="L23" s="110"/>
      <c r="M23" s="110"/>
      <c r="N23" s="110"/>
      <c r="O23" s="110"/>
      <c r="P23" s="111">
        <v>80440030170</v>
      </c>
      <c r="Q23" s="111">
        <v>80440030170</v>
      </c>
      <c r="R23" s="23"/>
      <c r="S23" s="23"/>
      <c r="T23" s="23"/>
    </row>
    <row r="24" spans="1:20" x14ac:dyDescent="0.2">
      <c r="A24" s="184" t="s">
        <v>352</v>
      </c>
      <c r="B24" s="338" t="s">
        <v>362</v>
      </c>
      <c r="C24" s="270">
        <v>0</v>
      </c>
      <c r="D24" s="270">
        <v>0.2</v>
      </c>
      <c r="E24" s="270">
        <v>0.2</v>
      </c>
      <c r="F24" s="149">
        <v>300</v>
      </c>
      <c r="G24" s="128" t="s">
        <v>30</v>
      </c>
      <c r="H24" s="87"/>
      <c r="I24" s="87"/>
      <c r="J24" s="87"/>
      <c r="K24" s="87"/>
      <c r="L24" s="87"/>
      <c r="M24" s="87"/>
      <c r="N24" s="87"/>
      <c r="O24" s="87"/>
      <c r="P24" s="100">
        <v>80440100210</v>
      </c>
      <c r="Q24" s="100">
        <v>80440100210</v>
      </c>
      <c r="R24" s="23"/>
      <c r="S24" s="23"/>
      <c r="T24" s="23"/>
    </row>
    <row r="25" spans="1:20" x14ac:dyDescent="0.2">
      <c r="A25" s="130"/>
      <c r="B25" s="130"/>
      <c r="C25" s="270">
        <v>0.2</v>
      </c>
      <c r="D25" s="270">
        <v>0.30000000000000004</v>
      </c>
      <c r="E25" s="270">
        <v>0.1</v>
      </c>
      <c r="F25" s="149">
        <v>1750</v>
      </c>
      <c r="G25" s="128" t="s">
        <v>30</v>
      </c>
      <c r="H25" s="128"/>
      <c r="I25" s="128"/>
      <c r="J25" s="128"/>
      <c r="K25" s="128"/>
      <c r="L25" s="128"/>
      <c r="M25" s="128"/>
      <c r="N25" s="128"/>
      <c r="O25" s="128"/>
      <c r="P25" s="149">
        <v>80440100128</v>
      </c>
      <c r="Q25" s="149">
        <v>80440100196</v>
      </c>
      <c r="R25" s="23"/>
      <c r="S25" s="23"/>
      <c r="T25" s="23"/>
    </row>
    <row r="26" spans="1:20" x14ac:dyDescent="0.2">
      <c r="A26" s="194"/>
      <c r="B26" s="339"/>
      <c r="C26" s="116">
        <v>0.3</v>
      </c>
      <c r="D26" s="116">
        <f>C26+E26</f>
        <v>0.44999999999999996</v>
      </c>
      <c r="E26" s="116">
        <v>0.15</v>
      </c>
      <c r="F26" s="103">
        <v>825</v>
      </c>
      <c r="G26" s="90" t="s">
        <v>31</v>
      </c>
      <c r="H26" s="90"/>
      <c r="I26" s="90"/>
      <c r="J26" s="90"/>
      <c r="K26" s="90"/>
      <c r="L26" s="90"/>
      <c r="M26" s="90"/>
      <c r="N26" s="90"/>
      <c r="O26" s="90"/>
      <c r="P26" s="103">
        <v>80440100128</v>
      </c>
      <c r="Q26" s="103">
        <v>80440100128</v>
      </c>
      <c r="R26" s="23"/>
      <c r="S26" s="23"/>
      <c r="T26" s="23"/>
    </row>
    <row r="27" spans="1:20" x14ac:dyDescent="0.2">
      <c r="A27" s="174" t="s">
        <v>353</v>
      </c>
      <c r="B27" s="191" t="s">
        <v>363</v>
      </c>
      <c r="C27" s="116">
        <v>0.20499999999999999</v>
      </c>
      <c r="D27" s="116">
        <v>0.56999999999999995</v>
      </c>
      <c r="E27" s="116">
        <v>0.36499999999999999</v>
      </c>
      <c r="F27" s="103">
        <v>2190</v>
      </c>
      <c r="G27" s="90" t="s">
        <v>31</v>
      </c>
      <c r="H27" s="90"/>
      <c r="I27" s="90"/>
      <c r="J27" s="90"/>
      <c r="K27" s="90"/>
      <c r="L27" s="90"/>
      <c r="M27" s="90"/>
      <c r="N27" s="90"/>
      <c r="O27" s="90"/>
      <c r="P27" s="103">
        <v>80440100128</v>
      </c>
      <c r="Q27" s="103">
        <v>80440100128</v>
      </c>
      <c r="R27" s="23"/>
      <c r="S27" s="23"/>
      <c r="T27" s="23"/>
    </row>
    <row r="28" spans="1:20" s="23" customFormat="1" ht="11.25" customHeight="1" x14ac:dyDescent="0.2">
      <c r="A28" s="68"/>
      <c r="B28" s="69"/>
      <c r="E28" s="70"/>
      <c r="F28" s="70"/>
      <c r="H28" s="30"/>
      <c r="I28" s="71"/>
      <c r="J28" s="71"/>
      <c r="K28" s="71"/>
      <c r="L28" s="71"/>
      <c r="M28" s="71"/>
      <c r="N28" s="71"/>
      <c r="O28" s="71"/>
      <c r="P28" s="71"/>
      <c r="Q28" s="32"/>
    </row>
    <row r="29" spans="1:20" ht="12.75" customHeight="1" x14ac:dyDescent="0.2">
      <c r="A29" s="72" t="s">
        <v>343</v>
      </c>
      <c r="B29" s="35"/>
      <c r="C29" s="36"/>
      <c r="D29" s="37"/>
      <c r="E29" s="73">
        <f>SUM(E11:E27)</f>
        <v>4.16</v>
      </c>
      <c r="F29" s="74">
        <f>SUM(F11:F27)</f>
        <v>20065</v>
      </c>
      <c r="G29" s="39"/>
      <c r="H29" s="15"/>
      <c r="I29" s="40"/>
      <c r="J29" s="41" t="s">
        <v>32</v>
      </c>
      <c r="K29" s="42">
        <f>SUM(K11:K27)</f>
        <v>0</v>
      </c>
      <c r="L29" s="42">
        <f>SUM(L11:L27)</f>
        <v>0</v>
      </c>
      <c r="M29" s="83"/>
      <c r="N29" s="41" t="s">
        <v>33</v>
      </c>
      <c r="O29" s="173">
        <f>SUM(O11:O27)</f>
        <v>0</v>
      </c>
      <c r="P29" s="83"/>
      <c r="Q29" s="83"/>
    </row>
    <row r="30" spans="1:20" ht="12.75" customHeight="1" x14ac:dyDescent="0.2">
      <c r="A30" s="75" t="s">
        <v>34</v>
      </c>
      <c r="B30" s="46"/>
      <c r="C30" s="47"/>
      <c r="D30" s="48"/>
      <c r="E30" s="264">
        <f>E11+E17+E18+E19+E22+E27+E26</f>
        <v>1.585</v>
      </c>
      <c r="F30" s="254">
        <f>F11+F17+F18+F19+F22+F27+F26</f>
        <v>8875</v>
      </c>
      <c r="G30" s="49"/>
      <c r="H30" s="50"/>
      <c r="I30" s="83"/>
      <c r="J30" s="32"/>
      <c r="K30" s="51"/>
      <c r="L30" s="51"/>
      <c r="M30" s="83"/>
      <c r="N30" s="83"/>
      <c r="O30" s="83"/>
      <c r="P30" s="83"/>
      <c r="Q30" s="83"/>
    </row>
    <row r="31" spans="1:20" ht="12.75" customHeight="1" x14ac:dyDescent="0.2">
      <c r="A31" s="75" t="s">
        <v>35</v>
      </c>
      <c r="B31" s="46"/>
      <c r="C31" s="47"/>
      <c r="D31" s="48"/>
      <c r="E31" s="342">
        <v>0</v>
      </c>
      <c r="F31" s="77">
        <v>0</v>
      </c>
      <c r="G31" s="52"/>
      <c r="H31" s="15"/>
      <c r="I31" s="53"/>
      <c r="J31" s="54"/>
      <c r="K31" s="54"/>
      <c r="L31" s="54"/>
      <c r="M31" s="55"/>
      <c r="N31" s="83"/>
      <c r="O31" s="83"/>
      <c r="P31" s="83"/>
      <c r="Q31" s="83"/>
    </row>
    <row r="32" spans="1:20" ht="12.75" customHeight="1" x14ac:dyDescent="0.2">
      <c r="A32" s="75" t="s">
        <v>36</v>
      </c>
      <c r="B32" s="46"/>
      <c r="C32" s="47"/>
      <c r="D32" s="48"/>
      <c r="E32" s="264">
        <f>E12+E13+E14+E15+E20+E21+E23+E24+E25+E16</f>
        <v>2.5750000000000002</v>
      </c>
      <c r="F32" s="254">
        <f>F12+F13+F14+F15+F20+F21+F23+F24+F25+F16</f>
        <v>11190</v>
      </c>
      <c r="G32" s="52"/>
      <c r="H32" s="52"/>
      <c r="I32" s="53"/>
      <c r="J32" s="54"/>
      <c r="K32" s="54"/>
      <c r="L32" s="54"/>
      <c r="M32" s="55"/>
      <c r="N32" s="83"/>
      <c r="O32" s="83"/>
      <c r="P32" s="83"/>
      <c r="Q32" s="83"/>
    </row>
    <row r="33" spans="1:17" ht="12.75" customHeight="1" x14ac:dyDescent="0.2">
      <c r="A33" s="75" t="s">
        <v>46</v>
      </c>
      <c r="B33" s="46"/>
      <c r="C33" s="47"/>
      <c r="D33" s="48"/>
      <c r="E33" s="342">
        <v>0</v>
      </c>
      <c r="F33" s="254">
        <v>0</v>
      </c>
      <c r="G33" s="56"/>
      <c r="H33" s="52"/>
      <c r="I33" s="57"/>
      <c r="J33" s="54"/>
      <c r="K33" s="54"/>
      <c r="L33" s="54"/>
      <c r="M33" s="55"/>
      <c r="N33" s="83"/>
      <c r="O33" s="83"/>
      <c r="P33" s="83"/>
      <c r="Q33" s="83"/>
    </row>
    <row r="34" spans="1:17" ht="5.25" customHeight="1" x14ac:dyDescent="0.2">
      <c r="A34" s="28"/>
      <c r="B34" s="28"/>
      <c r="C34" s="5"/>
      <c r="D34" s="5"/>
      <c r="E34" s="58"/>
      <c r="F34" s="78"/>
      <c r="G34" s="59"/>
      <c r="H34" s="52"/>
      <c r="I34" s="53"/>
      <c r="J34" s="54"/>
      <c r="K34" s="54"/>
      <c r="L34" s="54"/>
      <c r="M34" s="55"/>
      <c r="N34" s="83"/>
      <c r="O34" s="83"/>
      <c r="P34" s="83"/>
      <c r="Q34" s="83"/>
    </row>
    <row r="35" spans="1:17" ht="12.75" customHeight="1" x14ac:dyDescent="0.2">
      <c r="A35" s="60"/>
      <c r="B35" s="64" t="s">
        <v>4</v>
      </c>
      <c r="C35" s="390"/>
      <c r="D35" s="390"/>
      <c r="E35" s="390"/>
      <c r="F35" s="79"/>
      <c r="G35" s="61"/>
      <c r="H35" s="61"/>
      <c r="I35" s="62"/>
      <c r="J35" s="62"/>
      <c r="N35" s="32"/>
      <c r="O35" s="32"/>
      <c r="P35" s="32"/>
      <c r="Q35" s="260"/>
    </row>
    <row r="36" spans="1:17" ht="12.75" customHeight="1" x14ac:dyDescent="0.2">
      <c r="A36" s="60"/>
      <c r="B36" s="80" t="s">
        <v>37</v>
      </c>
      <c r="C36" s="393" t="s">
        <v>429</v>
      </c>
      <c r="D36" s="393"/>
      <c r="E36" s="393"/>
      <c r="F36" s="393"/>
      <c r="G36" s="393"/>
      <c r="H36" s="393"/>
      <c r="I36" s="393"/>
      <c r="J36" s="393"/>
      <c r="L36" s="63"/>
      <c r="M36" s="63"/>
      <c r="N36" s="32"/>
      <c r="O36" s="32"/>
      <c r="P36" s="32"/>
      <c r="Q36" s="260"/>
    </row>
    <row r="37" spans="1:17" ht="12.75" customHeight="1" x14ac:dyDescent="0.2">
      <c r="A37" s="60"/>
      <c r="B37" s="64"/>
      <c r="C37" s="396" t="s">
        <v>38</v>
      </c>
      <c r="D37" s="396"/>
      <c r="E37" s="396"/>
      <c r="F37" s="396"/>
      <c r="G37" s="396"/>
      <c r="H37" s="396"/>
      <c r="I37" s="396"/>
      <c r="J37" s="396"/>
      <c r="L37" s="391" t="s">
        <v>39</v>
      </c>
      <c r="M37" s="391"/>
      <c r="N37" s="32"/>
      <c r="O37" s="32"/>
      <c r="P37" s="32"/>
      <c r="Q37" s="260"/>
    </row>
    <row r="38" spans="1:17" x14ac:dyDescent="0.2">
      <c r="A38" s="60"/>
      <c r="B38" s="64" t="s">
        <v>4</v>
      </c>
      <c r="C38" s="390"/>
      <c r="D38" s="390"/>
      <c r="E38" s="390"/>
      <c r="F38" s="64"/>
      <c r="G38" s="64"/>
      <c r="H38" s="64"/>
      <c r="I38" s="65"/>
      <c r="J38" s="65"/>
      <c r="N38" s="32"/>
      <c r="O38" s="32"/>
      <c r="P38" s="32"/>
      <c r="Q38" s="260"/>
    </row>
    <row r="39" spans="1:17" x14ac:dyDescent="0.2">
      <c r="A39" s="60"/>
      <c r="B39" s="80" t="s">
        <v>40</v>
      </c>
      <c r="C39" s="393" t="s">
        <v>57</v>
      </c>
      <c r="D39" s="393"/>
      <c r="E39" s="393"/>
      <c r="F39" s="393"/>
      <c r="G39" s="393"/>
      <c r="H39" s="393"/>
      <c r="I39" s="393"/>
      <c r="J39" s="393"/>
      <c r="L39" s="63"/>
      <c r="M39" s="63"/>
      <c r="N39" s="32"/>
      <c r="O39" s="32"/>
      <c r="P39" s="32"/>
      <c r="Q39" s="260"/>
    </row>
    <row r="40" spans="1:17" x14ac:dyDescent="0.2">
      <c r="A40" s="60"/>
      <c r="B40" s="64"/>
      <c r="C40" s="392"/>
      <c r="D40" s="392"/>
      <c r="E40" s="392"/>
      <c r="F40" s="392"/>
      <c r="G40" s="392"/>
      <c r="H40" s="392"/>
      <c r="I40" s="392"/>
      <c r="J40" s="392"/>
      <c r="L40" s="391" t="s">
        <v>39</v>
      </c>
      <c r="M40" s="391"/>
      <c r="N40" s="32"/>
      <c r="O40" s="32"/>
      <c r="P40" s="32"/>
      <c r="Q40" s="260"/>
    </row>
    <row r="41" spans="1:17" x14ac:dyDescent="0.2">
      <c r="A41" s="60"/>
      <c r="B41" s="64" t="s">
        <v>4</v>
      </c>
      <c r="C41" s="66" t="s">
        <v>5</v>
      </c>
      <c r="D41" s="66"/>
      <c r="E41" s="67"/>
      <c r="F41" s="64"/>
      <c r="G41" s="64"/>
      <c r="H41" s="64"/>
      <c r="I41" s="65"/>
      <c r="J41" s="65"/>
      <c r="N41" s="32"/>
      <c r="O41" s="32"/>
      <c r="P41" s="32"/>
      <c r="Q41" s="260"/>
    </row>
    <row r="42" spans="1:17" x14ac:dyDescent="0.2">
      <c r="A42" s="60"/>
      <c r="B42" s="80" t="s">
        <v>6</v>
      </c>
      <c r="C42" s="393" t="s">
        <v>41</v>
      </c>
      <c r="D42" s="393"/>
      <c r="E42" s="393"/>
      <c r="F42" s="393"/>
      <c r="G42" s="393"/>
      <c r="H42" s="393"/>
      <c r="I42" s="393"/>
      <c r="J42" s="393"/>
      <c r="L42" s="63"/>
      <c r="M42" s="63"/>
      <c r="N42" s="32"/>
      <c r="O42" s="32"/>
      <c r="P42" s="32"/>
      <c r="Q42" s="260"/>
    </row>
    <row r="43" spans="1:17" x14ac:dyDescent="0.2">
      <c r="B43" s="27"/>
      <c r="C43" s="28"/>
      <c r="E43" s="15"/>
      <c r="F43" s="29"/>
      <c r="L43" s="391" t="s">
        <v>39</v>
      </c>
      <c r="M43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C40:J40"/>
    <mergeCell ref="L40:M40"/>
    <mergeCell ref="C42:J42"/>
    <mergeCell ref="L43:M43"/>
    <mergeCell ref="C35:E35"/>
    <mergeCell ref="C36:J36"/>
    <mergeCell ref="C37:J37"/>
    <mergeCell ref="L37:M37"/>
    <mergeCell ref="C38:E38"/>
    <mergeCell ref="C39:J39"/>
    <mergeCell ref="I8:J8"/>
    <mergeCell ref="K8:K9"/>
    <mergeCell ref="L8:L9"/>
    <mergeCell ref="M8:M9"/>
    <mergeCell ref="N8:N9"/>
  </mergeCells>
  <phoneticPr fontId="29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8" orientation="landscape" useFirstPageNumber="1" horizontalDpi="300" verticalDpi="300" r:id="rId1"/>
  <headerFooter scaleWithDoc="0"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T37"/>
  <sheetViews>
    <sheetView showGridLines="0" view="pageLayout" zoomScale="150" zoomScaleNormal="115" zoomScaleSheetLayoutView="100" zoomScalePageLayoutView="150" workbookViewId="0">
      <selection activeCell="C38" sqref="C38"/>
    </sheetView>
  </sheetViews>
  <sheetFormatPr defaultColWidth="9.109375" defaultRowHeight="10.199999999999999" x14ac:dyDescent="0.2"/>
  <cols>
    <col min="1" max="1" width="3.5546875" style="27" customWidth="1"/>
    <col min="2" max="2" width="5.88671875" style="27" customWidth="1"/>
    <col min="3" max="3" width="14.33203125" style="28" customWidth="1"/>
    <col min="4" max="5" width="5.6640625" style="15" customWidth="1"/>
    <col min="6" max="6" width="6.44140625" style="29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1"/>
      <c r="C1" s="2"/>
      <c r="D1" s="405" t="s">
        <v>10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11</v>
      </c>
    </row>
    <row r="2" spans="1:20" s="5" customFormat="1" ht="11.25" customHeight="1" x14ac:dyDescent="0.25">
      <c r="A2" s="6"/>
      <c r="B2" s="6"/>
      <c r="C2" s="7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6"/>
      <c r="C3" s="12"/>
      <c r="D3" s="406" t="s">
        <v>47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6"/>
      <c r="C4" s="7"/>
      <c r="D4" s="12"/>
      <c r="E4" s="2"/>
      <c r="F4" s="2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5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08" t="s">
        <v>14</v>
      </c>
      <c r="C6" s="409"/>
      <c r="D6" s="414" t="s">
        <v>15</v>
      </c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10"/>
      <c r="C7" s="411"/>
      <c r="D7" s="386" t="s">
        <v>16</v>
      </c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10"/>
      <c r="C8" s="411"/>
      <c r="D8" s="386" t="s">
        <v>19</v>
      </c>
      <c r="E8" s="386"/>
      <c r="F8" s="387" t="s">
        <v>20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12"/>
      <c r="C9" s="413"/>
      <c r="D9" s="16" t="s">
        <v>0</v>
      </c>
      <c r="E9" s="16" t="s">
        <v>1</v>
      </c>
      <c r="F9" s="387"/>
      <c r="G9" s="388"/>
      <c r="H9" s="389"/>
      <c r="I9" s="17" t="s">
        <v>3</v>
      </c>
      <c r="J9" s="17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93">
        <v>1</v>
      </c>
      <c r="B10" s="394">
        <v>2</v>
      </c>
      <c r="C10" s="395"/>
      <c r="D10" s="93">
        <v>3</v>
      </c>
      <c r="E10" s="93">
        <v>4</v>
      </c>
      <c r="F10" s="93">
        <v>5</v>
      </c>
      <c r="G10" s="93">
        <v>6</v>
      </c>
      <c r="H10" s="98">
        <v>7</v>
      </c>
      <c r="I10" s="98">
        <v>8</v>
      </c>
      <c r="J10" s="98">
        <v>9</v>
      </c>
      <c r="K10" s="98">
        <v>10</v>
      </c>
      <c r="L10" s="98">
        <v>11</v>
      </c>
      <c r="M10" s="98">
        <v>12</v>
      </c>
      <c r="N10" s="98">
        <v>13</v>
      </c>
      <c r="O10" s="98">
        <v>14</v>
      </c>
      <c r="P10" s="98">
        <v>15</v>
      </c>
      <c r="Q10" s="93">
        <v>16</v>
      </c>
    </row>
    <row r="11" spans="1:20" x14ac:dyDescent="0.2">
      <c r="A11" s="84">
        <v>1</v>
      </c>
      <c r="B11" s="85" t="s">
        <v>48</v>
      </c>
      <c r="C11" s="269" t="s">
        <v>52</v>
      </c>
      <c r="D11" s="94">
        <v>0.69</v>
      </c>
      <c r="E11" s="94">
        <v>1.23</v>
      </c>
      <c r="F11" s="94">
        <v>0.54</v>
      </c>
      <c r="G11" s="86" t="s">
        <v>31</v>
      </c>
      <c r="H11" s="86"/>
      <c r="I11" s="86"/>
      <c r="J11" s="86"/>
      <c r="K11" s="86"/>
      <c r="L11" s="86"/>
      <c r="M11" s="86"/>
      <c r="N11" s="86"/>
      <c r="O11" s="99"/>
      <c r="P11" s="99">
        <v>80440030152</v>
      </c>
      <c r="Q11" s="99">
        <v>80440040289</v>
      </c>
      <c r="R11" s="23"/>
      <c r="S11" s="23"/>
      <c r="T11" s="23"/>
    </row>
    <row r="12" spans="1:20" x14ac:dyDescent="0.2">
      <c r="A12" s="84"/>
      <c r="B12" s="85"/>
      <c r="C12" s="269"/>
      <c r="D12" s="270">
        <v>1.23</v>
      </c>
      <c r="E12" s="270">
        <v>3.7399999999999998</v>
      </c>
      <c r="F12" s="270">
        <v>2.5099999999999998</v>
      </c>
      <c r="G12" s="128" t="s">
        <v>31</v>
      </c>
      <c r="H12" s="128"/>
      <c r="I12" s="128"/>
      <c r="J12" s="128"/>
      <c r="K12" s="128"/>
      <c r="L12" s="128"/>
      <c r="M12" s="128"/>
      <c r="N12" s="128"/>
      <c r="O12" s="149"/>
      <c r="P12" s="149">
        <v>80440030152</v>
      </c>
      <c r="Q12" s="149">
        <v>80440030152</v>
      </c>
      <c r="R12" s="23"/>
      <c r="S12" s="23"/>
      <c r="T12" s="23"/>
    </row>
    <row r="13" spans="1:20" x14ac:dyDescent="0.2">
      <c r="A13" s="26"/>
      <c r="B13" s="21"/>
      <c r="C13" s="271"/>
      <c r="D13" s="97">
        <v>3.7399999999999998</v>
      </c>
      <c r="E13" s="97">
        <v>4.5599999999999996</v>
      </c>
      <c r="F13" s="97">
        <v>0.82</v>
      </c>
      <c r="G13" s="90" t="s">
        <v>31</v>
      </c>
      <c r="H13" s="90"/>
      <c r="I13" s="90"/>
      <c r="J13" s="90"/>
      <c r="K13" s="90"/>
      <c r="L13" s="90"/>
      <c r="M13" s="90"/>
      <c r="N13" s="90"/>
      <c r="O13" s="103"/>
      <c r="P13" s="103">
        <v>80440030152</v>
      </c>
      <c r="Q13" s="103">
        <v>80440090042</v>
      </c>
      <c r="R13" s="23"/>
      <c r="S13" s="23"/>
      <c r="T13" s="23"/>
    </row>
    <row r="14" spans="1:20" x14ac:dyDescent="0.2">
      <c r="A14" s="24">
        <v>2</v>
      </c>
      <c r="B14" s="25" t="s">
        <v>49</v>
      </c>
      <c r="C14" s="272" t="s">
        <v>53</v>
      </c>
      <c r="D14" s="94">
        <v>0.03</v>
      </c>
      <c r="E14" s="94">
        <v>2.52</v>
      </c>
      <c r="F14" s="94">
        <v>2.4900000000000002</v>
      </c>
      <c r="G14" s="86" t="s">
        <v>31</v>
      </c>
      <c r="H14" s="86"/>
      <c r="I14" s="86"/>
      <c r="J14" s="86"/>
      <c r="K14" s="86"/>
      <c r="L14" s="86"/>
      <c r="M14" s="86"/>
      <c r="N14" s="86"/>
      <c r="O14" s="99"/>
      <c r="P14" s="99">
        <v>80440020231</v>
      </c>
      <c r="Q14" s="99">
        <v>80440020231</v>
      </c>
      <c r="R14" s="23"/>
      <c r="S14" s="23"/>
      <c r="T14" s="23"/>
    </row>
    <row r="15" spans="1:20" x14ac:dyDescent="0.2">
      <c r="A15" s="84"/>
      <c r="B15" s="85"/>
      <c r="C15" s="269"/>
      <c r="D15" s="270">
        <v>4.5</v>
      </c>
      <c r="E15" s="270">
        <v>7.63</v>
      </c>
      <c r="F15" s="270">
        <v>3.13</v>
      </c>
      <c r="G15" s="128" t="s">
        <v>31</v>
      </c>
      <c r="H15" s="128"/>
      <c r="I15" s="128"/>
      <c r="J15" s="128"/>
      <c r="K15" s="128"/>
      <c r="L15" s="128"/>
      <c r="M15" s="128"/>
      <c r="N15" s="128"/>
      <c r="O15" s="149"/>
      <c r="P15" s="149">
        <v>80440020231</v>
      </c>
      <c r="Q15" s="149">
        <v>80440050650</v>
      </c>
      <c r="R15" s="23"/>
      <c r="S15" s="23"/>
      <c r="T15" s="23"/>
    </row>
    <row r="16" spans="1:20" x14ac:dyDescent="0.2">
      <c r="A16" s="84"/>
      <c r="B16" s="85"/>
      <c r="C16" s="269"/>
      <c r="D16" s="270">
        <v>7.63</v>
      </c>
      <c r="E16" s="270">
        <v>10.09</v>
      </c>
      <c r="F16" s="270">
        <v>2.46</v>
      </c>
      <c r="G16" s="128" t="s">
        <v>31</v>
      </c>
      <c r="H16" s="128"/>
      <c r="I16" s="128"/>
      <c r="J16" s="128"/>
      <c r="K16" s="128"/>
      <c r="L16" s="128"/>
      <c r="M16" s="128"/>
      <c r="N16" s="128"/>
      <c r="O16" s="149"/>
      <c r="P16" s="149">
        <v>80440020231</v>
      </c>
      <c r="Q16" s="149">
        <v>80440060057</v>
      </c>
      <c r="R16" s="23"/>
      <c r="S16" s="23"/>
      <c r="T16" s="23"/>
    </row>
    <row r="17" spans="1:20" x14ac:dyDescent="0.2">
      <c r="A17" s="26"/>
      <c r="B17" s="21"/>
      <c r="C17" s="271"/>
      <c r="D17" s="97">
        <v>10.09</v>
      </c>
      <c r="E17" s="97">
        <v>10.6</v>
      </c>
      <c r="F17" s="97">
        <v>0.51</v>
      </c>
      <c r="G17" s="90" t="s">
        <v>31</v>
      </c>
      <c r="H17" s="90"/>
      <c r="I17" s="90"/>
      <c r="J17" s="90"/>
      <c r="K17" s="90"/>
      <c r="L17" s="90"/>
      <c r="M17" s="90"/>
      <c r="N17" s="90"/>
      <c r="O17" s="103"/>
      <c r="P17" s="103">
        <v>80440050111</v>
      </c>
      <c r="Q17" s="103">
        <v>80440060058</v>
      </c>
      <c r="R17" s="23"/>
      <c r="S17" s="23"/>
      <c r="T17" s="23"/>
    </row>
    <row r="18" spans="1:20" x14ac:dyDescent="0.2">
      <c r="A18" s="24">
        <v>3</v>
      </c>
      <c r="B18" s="25" t="s">
        <v>50</v>
      </c>
      <c r="C18" s="272" t="s">
        <v>54</v>
      </c>
      <c r="D18" s="96">
        <v>0</v>
      </c>
      <c r="E18" s="96">
        <v>0.04</v>
      </c>
      <c r="F18" s="96">
        <v>0.04</v>
      </c>
      <c r="G18" s="89" t="s">
        <v>31</v>
      </c>
      <c r="H18" s="102" t="s">
        <v>58</v>
      </c>
      <c r="I18" s="102">
        <v>9.5000000000000001E-2</v>
      </c>
      <c r="J18" s="399" t="s">
        <v>60</v>
      </c>
      <c r="K18" s="102">
        <v>137</v>
      </c>
      <c r="L18" s="102">
        <v>1096</v>
      </c>
      <c r="M18" s="89"/>
      <c r="N18" s="102" t="s">
        <v>59</v>
      </c>
      <c r="O18" s="102">
        <v>160</v>
      </c>
      <c r="P18" s="102">
        <v>80440080208</v>
      </c>
      <c r="Q18" s="102">
        <v>80440080208</v>
      </c>
      <c r="R18" s="23"/>
      <c r="S18" s="23"/>
      <c r="T18" s="23"/>
    </row>
    <row r="19" spans="1:20" x14ac:dyDescent="0.2">
      <c r="A19" s="26"/>
      <c r="B19" s="21"/>
      <c r="C19" s="271"/>
      <c r="D19" s="270">
        <v>0.04</v>
      </c>
      <c r="E19" s="270">
        <v>3.67</v>
      </c>
      <c r="F19" s="270">
        <v>3.63</v>
      </c>
      <c r="G19" s="128" t="s">
        <v>31</v>
      </c>
      <c r="H19" s="128"/>
      <c r="I19" s="149"/>
      <c r="J19" s="400"/>
      <c r="K19" s="149"/>
      <c r="L19" s="149"/>
      <c r="M19" s="128"/>
      <c r="N19" s="128"/>
      <c r="O19" s="149">
        <f>8112+699</f>
        <v>8811</v>
      </c>
      <c r="P19" s="149">
        <v>80440050124</v>
      </c>
      <c r="Q19" s="149">
        <v>80440050124</v>
      </c>
      <c r="R19" s="23"/>
      <c r="S19" s="23"/>
      <c r="T19" s="23"/>
    </row>
    <row r="20" spans="1:20" x14ac:dyDescent="0.2">
      <c r="A20" s="24">
        <v>4</v>
      </c>
      <c r="B20" s="25" t="s">
        <v>51</v>
      </c>
      <c r="C20" s="272" t="s">
        <v>55</v>
      </c>
      <c r="D20" s="96">
        <v>0</v>
      </c>
      <c r="E20" s="96">
        <v>2.39</v>
      </c>
      <c r="F20" s="96">
        <v>2.39</v>
      </c>
      <c r="G20" s="89" t="s">
        <v>31</v>
      </c>
      <c r="H20" s="89"/>
      <c r="I20" s="89"/>
      <c r="J20" s="89"/>
      <c r="K20" s="89"/>
      <c r="L20" s="89"/>
      <c r="M20" s="89"/>
      <c r="N20" s="89"/>
      <c r="O20" s="102">
        <v>58</v>
      </c>
      <c r="P20" s="102">
        <v>80440050120</v>
      </c>
      <c r="Q20" s="102">
        <v>80440050120</v>
      </c>
      <c r="R20" s="23"/>
      <c r="S20" s="23"/>
      <c r="T20" s="23"/>
    </row>
    <row r="21" spans="1:20" x14ac:dyDescent="0.2">
      <c r="A21" s="26"/>
      <c r="B21" s="21"/>
      <c r="C21" s="22"/>
      <c r="D21" s="95">
        <v>2.39</v>
      </c>
      <c r="E21" s="95">
        <v>3.7</v>
      </c>
      <c r="F21" s="95">
        <v>1.31</v>
      </c>
      <c r="G21" s="88" t="s">
        <v>31</v>
      </c>
      <c r="H21" s="88"/>
      <c r="I21" s="88"/>
      <c r="J21" s="88"/>
      <c r="K21" s="88"/>
      <c r="L21" s="88"/>
      <c r="M21" s="88"/>
      <c r="N21" s="88"/>
      <c r="O21" s="101"/>
      <c r="P21" s="101">
        <v>80440050120</v>
      </c>
      <c r="Q21" s="101">
        <v>80440020287</v>
      </c>
      <c r="R21" s="23"/>
      <c r="S21" s="23"/>
      <c r="T21" s="23"/>
    </row>
    <row r="22" spans="1:20" ht="3.75" customHeight="1" x14ac:dyDescent="0.2"/>
    <row r="23" spans="1:20" ht="12.75" customHeight="1" x14ac:dyDescent="0.2">
      <c r="A23" s="33" t="s">
        <v>56</v>
      </c>
      <c r="B23" s="34"/>
      <c r="C23" s="35"/>
      <c r="D23" s="36"/>
      <c r="E23" s="37"/>
      <c r="F23" s="38">
        <f>SUM(F11:F21)</f>
        <v>19.829999999999998</v>
      </c>
      <c r="G23" s="39"/>
      <c r="H23" s="15"/>
      <c r="I23" s="40"/>
      <c r="J23" s="41" t="s">
        <v>32</v>
      </c>
      <c r="K23" s="42">
        <f>SUM(K11:K21)</f>
        <v>137</v>
      </c>
      <c r="L23" s="42">
        <f>SUM(L11:L21)</f>
        <v>1096</v>
      </c>
      <c r="M23" s="43"/>
      <c r="N23" s="41" t="s">
        <v>33</v>
      </c>
      <c r="O23" s="42">
        <f>SUM(O11:O21)</f>
        <v>9029</v>
      </c>
      <c r="P23" s="43"/>
      <c r="Q23" s="43"/>
    </row>
    <row r="24" spans="1:20" ht="12.75" customHeight="1" x14ac:dyDescent="0.2">
      <c r="A24" s="44" t="s">
        <v>34</v>
      </c>
      <c r="B24" s="45"/>
      <c r="C24" s="46"/>
      <c r="D24" s="47"/>
      <c r="E24" s="48"/>
      <c r="F24" s="106">
        <f>SUM(F11:F13)+SUM(F14:F21)</f>
        <v>19.829999999999998</v>
      </c>
      <c r="G24" s="49"/>
      <c r="H24" s="50"/>
      <c r="I24" s="43"/>
      <c r="J24" s="32"/>
      <c r="K24" s="51"/>
      <c r="L24" s="51"/>
      <c r="M24" s="43"/>
      <c r="N24" s="43"/>
      <c r="O24" s="43"/>
      <c r="P24" s="43"/>
      <c r="Q24" s="43"/>
    </row>
    <row r="25" spans="1:20" ht="12.75" customHeight="1" x14ac:dyDescent="0.2">
      <c r="A25" s="44" t="s">
        <v>35</v>
      </c>
      <c r="B25" s="45"/>
      <c r="C25" s="46"/>
      <c r="D25" s="47"/>
      <c r="E25" s="48"/>
      <c r="F25" s="106">
        <v>0</v>
      </c>
      <c r="G25" s="52"/>
      <c r="H25" s="15"/>
      <c r="I25" s="53"/>
      <c r="J25" s="54"/>
      <c r="K25" s="54"/>
      <c r="L25" s="54"/>
      <c r="M25" s="55"/>
      <c r="N25" s="43"/>
      <c r="O25" s="43"/>
      <c r="P25" s="43"/>
      <c r="Q25" s="43"/>
    </row>
    <row r="26" spans="1:20" ht="12.75" customHeight="1" x14ac:dyDescent="0.2">
      <c r="A26" s="44" t="s">
        <v>36</v>
      </c>
      <c r="B26" s="45"/>
      <c r="C26" s="46"/>
      <c r="D26" s="47"/>
      <c r="E26" s="48"/>
      <c r="F26" s="106">
        <v>0</v>
      </c>
      <c r="G26" s="52"/>
      <c r="H26" s="52"/>
      <c r="I26" s="53"/>
      <c r="J26" s="54"/>
      <c r="K26" s="54"/>
      <c r="L26" s="54"/>
      <c r="M26" s="55"/>
      <c r="N26" s="43"/>
      <c r="O26" s="43"/>
      <c r="P26" s="43"/>
      <c r="Q26" s="43"/>
    </row>
    <row r="27" spans="1:20" ht="12.75" customHeight="1" x14ac:dyDescent="0.2">
      <c r="A27" s="44" t="s">
        <v>46</v>
      </c>
      <c r="B27" s="45"/>
      <c r="C27" s="46"/>
      <c r="D27" s="47"/>
      <c r="E27" s="48"/>
      <c r="F27" s="106">
        <v>0</v>
      </c>
      <c r="G27" s="56"/>
      <c r="H27" s="52"/>
      <c r="I27" s="57"/>
      <c r="J27" s="54"/>
      <c r="K27" s="54"/>
      <c r="L27" s="54"/>
      <c r="M27" s="55"/>
      <c r="N27" s="43"/>
      <c r="O27" s="43"/>
      <c r="P27" s="43"/>
      <c r="Q27" s="43"/>
    </row>
    <row r="28" spans="1:20" ht="5.25" customHeight="1" x14ac:dyDescent="0.2">
      <c r="D28" s="5"/>
      <c r="E28" s="5"/>
      <c r="F28" s="58"/>
      <c r="G28" s="59"/>
      <c r="H28" s="52"/>
      <c r="I28" s="53"/>
      <c r="J28" s="54"/>
      <c r="K28" s="54"/>
      <c r="L28" s="54"/>
      <c r="M28" s="55"/>
      <c r="N28" s="43"/>
      <c r="O28" s="43"/>
      <c r="P28" s="43"/>
      <c r="Q28" s="43"/>
    </row>
    <row r="29" spans="1:20" ht="12.75" customHeight="1" x14ac:dyDescent="0.2">
      <c r="A29" s="60"/>
      <c r="B29" s="64" t="s">
        <v>4</v>
      </c>
      <c r="C29" s="390"/>
      <c r="D29" s="390"/>
      <c r="E29" s="390"/>
      <c r="F29" s="79"/>
      <c r="G29" s="61"/>
      <c r="H29" s="61"/>
      <c r="I29" s="62"/>
      <c r="J29" s="62"/>
      <c r="N29" s="32"/>
      <c r="O29" s="32"/>
      <c r="P29" s="32"/>
      <c r="Q29" s="256"/>
    </row>
    <row r="30" spans="1:20" ht="12.75" customHeight="1" x14ac:dyDescent="0.2">
      <c r="A30" s="60"/>
      <c r="B30" s="80" t="s">
        <v>37</v>
      </c>
      <c r="C30" s="393" t="s">
        <v>429</v>
      </c>
      <c r="D30" s="393"/>
      <c r="E30" s="393"/>
      <c r="F30" s="393"/>
      <c r="G30" s="393"/>
      <c r="H30" s="393"/>
      <c r="I30" s="393"/>
      <c r="J30" s="393"/>
      <c r="L30" s="63"/>
      <c r="M30" s="63"/>
      <c r="N30" s="32"/>
      <c r="O30" s="32"/>
      <c r="P30" s="32"/>
      <c r="Q30" s="256"/>
    </row>
    <row r="31" spans="1:20" ht="12.75" customHeight="1" x14ac:dyDescent="0.2">
      <c r="A31" s="60"/>
      <c r="B31" s="64"/>
      <c r="C31" s="396" t="s">
        <v>38</v>
      </c>
      <c r="D31" s="396"/>
      <c r="E31" s="396"/>
      <c r="F31" s="396"/>
      <c r="G31" s="396"/>
      <c r="H31" s="396"/>
      <c r="I31" s="396"/>
      <c r="J31" s="396"/>
      <c r="L31" s="391" t="s">
        <v>39</v>
      </c>
      <c r="M31" s="391"/>
      <c r="N31" s="32"/>
      <c r="O31" s="32"/>
      <c r="P31" s="32"/>
      <c r="Q31" s="256"/>
    </row>
    <row r="32" spans="1:20" x14ac:dyDescent="0.2">
      <c r="A32" s="60"/>
      <c r="B32" s="64" t="s">
        <v>4</v>
      </c>
      <c r="C32" s="390"/>
      <c r="D32" s="390"/>
      <c r="E32" s="390"/>
      <c r="F32" s="64"/>
      <c r="G32" s="64"/>
      <c r="H32" s="64"/>
      <c r="I32" s="65"/>
      <c r="J32" s="65"/>
      <c r="N32" s="32"/>
      <c r="O32" s="32"/>
      <c r="P32" s="32"/>
      <c r="Q32" s="256"/>
    </row>
    <row r="33" spans="1:17" x14ac:dyDescent="0.2">
      <c r="A33" s="60"/>
      <c r="B33" s="80" t="s">
        <v>40</v>
      </c>
      <c r="C33" s="393" t="s">
        <v>57</v>
      </c>
      <c r="D33" s="393"/>
      <c r="E33" s="393"/>
      <c r="F33" s="393"/>
      <c r="G33" s="393"/>
      <c r="H33" s="393"/>
      <c r="I33" s="393"/>
      <c r="J33" s="393"/>
      <c r="L33" s="63"/>
      <c r="M33" s="63"/>
      <c r="N33" s="32"/>
      <c r="O33" s="32"/>
      <c r="P33" s="32"/>
      <c r="Q33" s="256"/>
    </row>
    <row r="34" spans="1:17" x14ac:dyDescent="0.2">
      <c r="A34" s="60"/>
      <c r="B34" s="64"/>
      <c r="C34" s="392"/>
      <c r="D34" s="392"/>
      <c r="E34" s="392"/>
      <c r="F34" s="392"/>
      <c r="G34" s="392"/>
      <c r="H34" s="392"/>
      <c r="I34" s="392"/>
      <c r="J34" s="392"/>
      <c r="L34" s="391" t="s">
        <v>39</v>
      </c>
      <c r="M34" s="391"/>
      <c r="N34" s="32"/>
      <c r="O34" s="32"/>
      <c r="P34" s="32"/>
      <c r="Q34" s="256"/>
    </row>
    <row r="35" spans="1:17" x14ac:dyDescent="0.2">
      <c r="A35" s="60"/>
      <c r="B35" s="64" t="s">
        <v>4</v>
      </c>
      <c r="C35" s="66" t="s">
        <v>5</v>
      </c>
      <c r="D35" s="66"/>
      <c r="E35" s="67"/>
      <c r="F35" s="64"/>
      <c r="G35" s="64"/>
      <c r="H35" s="64"/>
      <c r="I35" s="65"/>
      <c r="J35" s="65"/>
      <c r="N35" s="32"/>
      <c r="O35" s="32"/>
      <c r="P35" s="32"/>
      <c r="Q35" s="256"/>
    </row>
    <row r="36" spans="1:17" x14ac:dyDescent="0.2">
      <c r="A36" s="60"/>
      <c r="B36" s="80" t="s">
        <v>6</v>
      </c>
      <c r="C36" s="393" t="s">
        <v>41</v>
      </c>
      <c r="D36" s="393"/>
      <c r="E36" s="393"/>
      <c r="F36" s="393"/>
      <c r="G36" s="393"/>
      <c r="H36" s="393"/>
      <c r="I36" s="393"/>
      <c r="J36" s="393"/>
      <c r="L36" s="63"/>
      <c r="M36" s="63"/>
      <c r="N36" s="32"/>
      <c r="O36" s="32"/>
      <c r="P36" s="32"/>
      <c r="Q36" s="256"/>
    </row>
    <row r="37" spans="1:17" x14ac:dyDescent="0.2">
      <c r="L37" s="391" t="s">
        <v>39</v>
      </c>
      <c r="M37" s="391"/>
    </row>
  </sheetData>
  <sheetProtection selectLockedCells="1" selectUnlockedCells="1"/>
  <mergeCells count="33">
    <mergeCell ref="Q8:Q9"/>
    <mergeCell ref="C32:E32"/>
    <mergeCell ref="C33:J33"/>
    <mergeCell ref="D1:O1"/>
    <mergeCell ref="D3:O3"/>
    <mergeCell ref="A5:Q5"/>
    <mergeCell ref="A6:A9"/>
    <mergeCell ref="B6:C9"/>
    <mergeCell ref="D6:O6"/>
    <mergeCell ref="P6:Q7"/>
    <mergeCell ref="D7:G7"/>
    <mergeCell ref="H7:N7"/>
    <mergeCell ref="O7:O9"/>
    <mergeCell ref="L8:L9"/>
    <mergeCell ref="M8:M9"/>
    <mergeCell ref="N8:N9"/>
    <mergeCell ref="P8:P9"/>
    <mergeCell ref="J18:J19"/>
    <mergeCell ref="I8:J8"/>
    <mergeCell ref="K8:K9"/>
    <mergeCell ref="L34:M34"/>
    <mergeCell ref="L37:M37"/>
    <mergeCell ref="L31:M31"/>
    <mergeCell ref="C34:J34"/>
    <mergeCell ref="C36:J36"/>
    <mergeCell ref="B10:C10"/>
    <mergeCell ref="C30:J30"/>
    <mergeCell ref="C31:J31"/>
    <mergeCell ref="D8:E8"/>
    <mergeCell ref="F8:F9"/>
    <mergeCell ref="G8:G9"/>
    <mergeCell ref="H8:H9"/>
    <mergeCell ref="C29:E29"/>
  </mergeCells>
  <printOptions horizontalCentered="1"/>
  <pageMargins left="0.19685039370078741" right="0.19685039370078741" top="0.25" bottom="0.5" header="0.31496062992125984" footer="0.31496062992125984"/>
  <pageSetup paperSize="9" orientation="landscape" useFirstPageNumber="1" horizontalDpi="300" verticalDpi="300" r:id="rId1"/>
  <headerFooter scaleWithDoc="0">
    <oddFooter>&amp;RLapa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A1C9-0113-41FC-9FCB-7CD1E77DFC2F}">
  <sheetPr codeName="Lapa2"/>
  <dimension ref="A1:T88"/>
  <sheetViews>
    <sheetView showGridLines="0" view="pageLayout" topLeftCell="A64" zoomScale="150" zoomScaleNormal="115" zoomScaleSheetLayoutView="100" zoomScalePageLayoutView="150" workbookViewId="0">
      <selection activeCell="C89" sqref="C89"/>
    </sheetView>
  </sheetViews>
  <sheetFormatPr defaultColWidth="9.109375" defaultRowHeight="10.199999999999999" x14ac:dyDescent="0.2"/>
  <cols>
    <col min="1" max="1" width="3.5546875" style="27" customWidth="1"/>
    <col min="2" max="2" width="5.88671875" style="27" customWidth="1"/>
    <col min="3" max="3" width="17.109375" style="28" customWidth="1"/>
    <col min="4" max="5" width="5.6640625" style="15" customWidth="1"/>
    <col min="6" max="6" width="6.44140625" style="29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1"/>
      <c r="C1" s="2"/>
      <c r="D1" s="405" t="s">
        <v>10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11</v>
      </c>
    </row>
    <row r="2" spans="1:20" s="5" customFormat="1" ht="11.25" customHeight="1" x14ac:dyDescent="0.25">
      <c r="A2" s="6"/>
      <c r="B2" s="6"/>
      <c r="C2" s="7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6"/>
      <c r="C3" s="12"/>
      <c r="D3" s="406" t="s">
        <v>61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6"/>
      <c r="C4" s="7"/>
      <c r="D4" s="12"/>
      <c r="E4" s="2"/>
      <c r="F4" s="2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5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08" t="s">
        <v>14</v>
      </c>
      <c r="C6" s="409"/>
      <c r="D6" s="414" t="s">
        <v>15</v>
      </c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10"/>
      <c r="C7" s="411"/>
      <c r="D7" s="386" t="s">
        <v>16</v>
      </c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10"/>
      <c r="C8" s="411"/>
      <c r="D8" s="386" t="s">
        <v>19</v>
      </c>
      <c r="E8" s="386"/>
      <c r="F8" s="387" t="s">
        <v>20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12"/>
      <c r="C9" s="413"/>
      <c r="D9" s="82" t="s">
        <v>0</v>
      </c>
      <c r="E9" s="82" t="s">
        <v>1</v>
      </c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93">
        <v>1</v>
      </c>
      <c r="B10" s="394">
        <v>2</v>
      </c>
      <c r="C10" s="395"/>
      <c r="D10" s="93">
        <v>3</v>
      </c>
      <c r="E10" s="93">
        <v>4</v>
      </c>
      <c r="F10" s="93">
        <v>5</v>
      </c>
      <c r="G10" s="93">
        <v>6</v>
      </c>
      <c r="H10" s="98">
        <v>7</v>
      </c>
      <c r="I10" s="98">
        <v>8</v>
      </c>
      <c r="J10" s="98">
        <v>9</v>
      </c>
      <c r="K10" s="98">
        <v>10</v>
      </c>
      <c r="L10" s="98">
        <v>11</v>
      </c>
      <c r="M10" s="98">
        <v>12</v>
      </c>
      <c r="N10" s="98">
        <v>13</v>
      </c>
      <c r="O10" s="98">
        <v>14</v>
      </c>
      <c r="P10" s="98">
        <v>15</v>
      </c>
      <c r="Q10" s="93">
        <v>16</v>
      </c>
    </row>
    <row r="11" spans="1:20" x14ac:dyDescent="0.2">
      <c r="A11" s="87">
        <v>1</v>
      </c>
      <c r="B11" s="273" t="s">
        <v>62</v>
      </c>
      <c r="C11" s="274" t="s">
        <v>63</v>
      </c>
      <c r="D11" s="270">
        <v>0</v>
      </c>
      <c r="E11" s="270">
        <v>0.12</v>
      </c>
      <c r="F11" s="270">
        <v>0.12</v>
      </c>
      <c r="G11" s="128" t="s">
        <v>30</v>
      </c>
      <c r="H11" s="128"/>
      <c r="I11" s="128"/>
      <c r="J11" s="128"/>
      <c r="K11" s="128"/>
      <c r="L11" s="128"/>
      <c r="M11" s="128"/>
      <c r="N11" s="128"/>
      <c r="O11" s="128"/>
      <c r="P11" s="149">
        <v>80440040282</v>
      </c>
      <c r="Q11" s="149">
        <v>80440040282</v>
      </c>
      <c r="R11" s="23"/>
      <c r="S11" s="23"/>
      <c r="T11" s="23"/>
    </row>
    <row r="12" spans="1:20" x14ac:dyDescent="0.2">
      <c r="A12" s="88"/>
      <c r="B12" s="143"/>
      <c r="C12" s="144"/>
      <c r="D12" s="97">
        <v>0.12</v>
      </c>
      <c r="E12" s="97">
        <v>0.43</v>
      </c>
      <c r="F12" s="97">
        <v>0.31</v>
      </c>
      <c r="G12" s="90" t="s">
        <v>64</v>
      </c>
      <c r="H12" s="90"/>
      <c r="I12" s="90"/>
      <c r="J12" s="90"/>
      <c r="K12" s="90"/>
      <c r="L12" s="90"/>
      <c r="M12" s="90"/>
      <c r="N12" s="90"/>
      <c r="O12" s="90"/>
      <c r="P12" s="103">
        <v>80440040282</v>
      </c>
      <c r="Q12" s="103">
        <v>80440040282</v>
      </c>
      <c r="R12" s="23"/>
      <c r="S12" s="23"/>
      <c r="T12" s="23"/>
    </row>
    <row r="13" spans="1:20" x14ac:dyDescent="0.2">
      <c r="A13" s="92">
        <v>2</v>
      </c>
      <c r="B13" s="132" t="s">
        <v>65</v>
      </c>
      <c r="C13" s="133" t="s">
        <v>144</v>
      </c>
      <c r="D13" s="96">
        <v>0</v>
      </c>
      <c r="E13" s="96">
        <v>5.94</v>
      </c>
      <c r="F13" s="96">
        <v>5.94</v>
      </c>
      <c r="G13" s="89" t="s">
        <v>64</v>
      </c>
      <c r="H13" s="89"/>
      <c r="I13" s="89"/>
      <c r="J13" s="89"/>
      <c r="K13" s="89"/>
      <c r="L13" s="89"/>
      <c r="M13" s="89"/>
      <c r="N13" s="89"/>
      <c r="O13" s="89"/>
      <c r="P13" s="102"/>
      <c r="Q13" s="102" t="s">
        <v>143</v>
      </c>
      <c r="R13" s="23"/>
      <c r="S13" s="23"/>
      <c r="T13" s="23"/>
    </row>
    <row r="14" spans="1:20" x14ac:dyDescent="0.2">
      <c r="A14" s="92">
        <v>3</v>
      </c>
      <c r="B14" s="132" t="s">
        <v>66</v>
      </c>
      <c r="C14" s="133" t="s">
        <v>67</v>
      </c>
      <c r="D14" s="96">
        <v>0</v>
      </c>
      <c r="E14" s="96">
        <v>0.96</v>
      </c>
      <c r="F14" s="96">
        <v>0.96</v>
      </c>
      <c r="G14" s="89" t="s">
        <v>30</v>
      </c>
      <c r="H14" s="89"/>
      <c r="I14" s="89"/>
      <c r="J14" s="89"/>
      <c r="K14" s="89"/>
      <c r="L14" s="89"/>
      <c r="M14" s="89"/>
      <c r="N14" s="89"/>
      <c r="O14" s="89"/>
      <c r="P14" s="102">
        <v>80440040740</v>
      </c>
      <c r="Q14" s="102">
        <v>80440040283</v>
      </c>
      <c r="R14" s="23"/>
      <c r="S14" s="23"/>
      <c r="T14" s="23"/>
    </row>
    <row r="15" spans="1:20" x14ac:dyDescent="0.2">
      <c r="A15" s="88"/>
      <c r="B15" s="134"/>
      <c r="C15" s="135"/>
      <c r="D15" s="97">
        <v>0.96</v>
      </c>
      <c r="E15" s="97">
        <v>1.29</v>
      </c>
      <c r="F15" s="97">
        <v>0.33</v>
      </c>
      <c r="G15" s="90" t="s">
        <v>30</v>
      </c>
      <c r="H15" s="90"/>
      <c r="I15" s="90"/>
      <c r="J15" s="90"/>
      <c r="K15" s="90"/>
      <c r="L15" s="90"/>
      <c r="M15" s="90"/>
      <c r="N15" s="90"/>
      <c r="O15" s="90"/>
      <c r="P15" s="103">
        <v>80440040091</v>
      </c>
      <c r="Q15" s="103">
        <v>80440040215</v>
      </c>
      <c r="R15" s="23"/>
      <c r="S15" s="23"/>
      <c r="T15" s="23"/>
    </row>
    <row r="16" spans="1:20" x14ac:dyDescent="0.2">
      <c r="A16" s="110">
        <v>4</v>
      </c>
      <c r="B16" s="138" t="s">
        <v>68</v>
      </c>
      <c r="C16" s="139" t="s">
        <v>69</v>
      </c>
      <c r="D16" s="107">
        <v>0</v>
      </c>
      <c r="E16" s="107">
        <v>0.42</v>
      </c>
      <c r="F16" s="107">
        <v>0.42</v>
      </c>
      <c r="G16" s="108" t="s">
        <v>64</v>
      </c>
      <c r="H16" s="108"/>
      <c r="I16" s="108"/>
      <c r="J16" s="108"/>
      <c r="K16" s="108"/>
      <c r="L16" s="108"/>
      <c r="M16" s="108"/>
      <c r="N16" s="108"/>
      <c r="O16" s="108"/>
      <c r="P16" s="109">
        <v>80440040091</v>
      </c>
      <c r="Q16" s="109">
        <v>80440040215</v>
      </c>
      <c r="R16" s="23"/>
      <c r="S16" s="23"/>
      <c r="T16" s="23"/>
    </row>
    <row r="17" spans="1:20" x14ac:dyDescent="0.2">
      <c r="A17" s="91">
        <v>5</v>
      </c>
      <c r="B17" s="136" t="s">
        <v>70</v>
      </c>
      <c r="C17" s="137" t="s">
        <v>71</v>
      </c>
      <c r="D17" s="94">
        <v>0</v>
      </c>
      <c r="E17" s="94">
        <v>7.0000000000000007E-2</v>
      </c>
      <c r="F17" s="94">
        <v>7.0000000000000007E-2</v>
      </c>
      <c r="G17" s="86" t="s">
        <v>30</v>
      </c>
      <c r="H17" s="86"/>
      <c r="I17" s="86"/>
      <c r="J17" s="86"/>
      <c r="K17" s="86"/>
      <c r="L17" s="86"/>
      <c r="M17" s="86"/>
      <c r="N17" s="86"/>
      <c r="O17" s="86"/>
      <c r="P17" s="99">
        <v>80440040091</v>
      </c>
      <c r="Q17" s="99">
        <v>80440040215</v>
      </c>
      <c r="R17" s="23"/>
      <c r="S17" s="23"/>
      <c r="T17" s="23"/>
    </row>
    <row r="18" spans="1:20" x14ac:dyDescent="0.2">
      <c r="A18" s="91"/>
      <c r="B18" s="136"/>
      <c r="C18" s="137"/>
      <c r="D18" s="94">
        <v>7.0000000000000007E-2</v>
      </c>
      <c r="E18" s="94">
        <v>0.39</v>
      </c>
      <c r="F18" s="94">
        <v>0.32</v>
      </c>
      <c r="G18" s="86" t="s">
        <v>30</v>
      </c>
      <c r="H18" s="86"/>
      <c r="I18" s="86"/>
      <c r="J18" s="86"/>
      <c r="K18" s="86"/>
      <c r="L18" s="86"/>
      <c r="M18" s="86"/>
      <c r="N18" s="86"/>
      <c r="O18" s="86"/>
      <c r="P18" s="99">
        <v>80440070501</v>
      </c>
      <c r="Q18" s="99">
        <v>80440070502</v>
      </c>
      <c r="R18" s="23"/>
      <c r="S18" s="23"/>
      <c r="T18" s="23"/>
    </row>
    <row r="19" spans="1:20" x14ac:dyDescent="0.2">
      <c r="A19" s="126">
        <v>6</v>
      </c>
      <c r="B19" s="273" t="s">
        <v>72</v>
      </c>
      <c r="C19" s="274" t="s">
        <v>73</v>
      </c>
      <c r="D19" s="275">
        <v>0</v>
      </c>
      <c r="E19" s="275">
        <v>0.37</v>
      </c>
      <c r="F19" s="275">
        <v>0.37</v>
      </c>
      <c r="G19" s="276" t="s">
        <v>30</v>
      </c>
      <c r="H19" s="276"/>
      <c r="I19" s="276"/>
      <c r="J19" s="276"/>
      <c r="K19" s="276"/>
      <c r="L19" s="276"/>
      <c r="M19" s="276"/>
      <c r="N19" s="276"/>
      <c r="O19" s="276"/>
      <c r="P19" s="170">
        <v>80440100212</v>
      </c>
      <c r="Q19" s="170">
        <v>80440100212</v>
      </c>
      <c r="R19" s="23"/>
      <c r="S19" s="23"/>
      <c r="T19" s="23"/>
    </row>
    <row r="20" spans="1:20" x14ac:dyDescent="0.2">
      <c r="A20" s="89">
        <v>7</v>
      </c>
      <c r="B20" s="132" t="s">
        <v>74</v>
      </c>
      <c r="C20" s="133" t="s">
        <v>75</v>
      </c>
      <c r="D20" s="96">
        <v>0</v>
      </c>
      <c r="E20" s="96">
        <v>0.03</v>
      </c>
      <c r="F20" s="96">
        <v>0.03</v>
      </c>
      <c r="G20" s="89" t="s">
        <v>30</v>
      </c>
      <c r="H20" s="89"/>
      <c r="I20" s="89"/>
      <c r="J20" s="89"/>
      <c r="K20" s="89"/>
      <c r="L20" s="89"/>
      <c r="M20" s="89"/>
      <c r="N20" s="89"/>
      <c r="O20" s="89"/>
      <c r="P20" s="102">
        <v>80440070501</v>
      </c>
      <c r="Q20" s="102">
        <v>80440070501</v>
      </c>
      <c r="R20" s="23"/>
      <c r="S20" s="23"/>
      <c r="T20" s="23"/>
    </row>
    <row r="21" spans="1:20" x14ac:dyDescent="0.2">
      <c r="A21" s="90"/>
      <c r="B21" s="134"/>
      <c r="C21" s="135"/>
      <c r="D21" s="97">
        <v>0.22</v>
      </c>
      <c r="E21" s="97">
        <v>0.77</v>
      </c>
      <c r="F21" s="97">
        <v>0.55000000000000004</v>
      </c>
      <c r="G21" s="90" t="s">
        <v>30</v>
      </c>
      <c r="H21" s="90"/>
      <c r="I21" s="90"/>
      <c r="J21" s="90"/>
      <c r="K21" s="90"/>
      <c r="L21" s="90"/>
      <c r="M21" s="90"/>
      <c r="N21" s="90"/>
      <c r="O21" s="90"/>
      <c r="P21" s="103">
        <v>80440070469</v>
      </c>
      <c r="Q21" s="103">
        <v>80440070470</v>
      </c>
      <c r="R21" s="23"/>
      <c r="S21" s="23"/>
      <c r="T21" s="23"/>
    </row>
    <row r="22" spans="1:20" x14ac:dyDescent="0.2">
      <c r="A22" s="108">
        <v>8</v>
      </c>
      <c r="B22" s="138" t="s">
        <v>76</v>
      </c>
      <c r="C22" s="139" t="s">
        <v>402</v>
      </c>
      <c r="D22" s="107">
        <v>0</v>
      </c>
      <c r="E22" s="107">
        <v>0.25</v>
      </c>
      <c r="F22" s="107">
        <v>0.25</v>
      </c>
      <c r="G22" s="108" t="s">
        <v>64</v>
      </c>
      <c r="H22" s="108"/>
      <c r="I22" s="108"/>
      <c r="J22" s="108"/>
      <c r="K22" s="108"/>
      <c r="L22" s="108"/>
      <c r="M22" s="108"/>
      <c r="N22" s="108"/>
      <c r="O22" s="108"/>
      <c r="P22" s="109">
        <v>80440040214</v>
      </c>
      <c r="Q22" s="109">
        <v>80440040214</v>
      </c>
      <c r="R22" s="23"/>
      <c r="S22" s="23"/>
      <c r="T22" s="23"/>
    </row>
    <row r="23" spans="1:20" x14ac:dyDescent="0.2">
      <c r="A23" s="130">
        <v>9</v>
      </c>
      <c r="B23" s="140" t="s">
        <v>78</v>
      </c>
      <c r="C23" s="137" t="s">
        <v>395</v>
      </c>
      <c r="D23" s="131">
        <v>0</v>
      </c>
      <c r="E23" s="131">
        <v>0.33</v>
      </c>
      <c r="F23" s="131">
        <v>0.33</v>
      </c>
      <c r="G23" s="130" t="s">
        <v>30</v>
      </c>
      <c r="H23" s="130"/>
      <c r="I23" s="130"/>
      <c r="J23" s="130"/>
      <c r="K23" s="130"/>
      <c r="L23" s="130"/>
      <c r="M23" s="130"/>
      <c r="N23" s="130"/>
      <c r="O23" s="130"/>
      <c r="P23" s="146">
        <v>80440040214</v>
      </c>
      <c r="Q23" s="146">
        <v>80440040214</v>
      </c>
      <c r="R23" s="23"/>
      <c r="S23" s="23"/>
      <c r="T23" s="23"/>
    </row>
    <row r="24" spans="1:20" x14ac:dyDescent="0.2">
      <c r="A24" s="108">
        <v>10</v>
      </c>
      <c r="B24" s="138" t="s">
        <v>80</v>
      </c>
      <c r="C24" s="139" t="s">
        <v>396</v>
      </c>
      <c r="D24" s="107">
        <v>0</v>
      </c>
      <c r="E24" s="107">
        <v>0.32</v>
      </c>
      <c r="F24" s="107">
        <v>0.32</v>
      </c>
      <c r="G24" s="108" t="s">
        <v>30</v>
      </c>
      <c r="H24" s="108"/>
      <c r="I24" s="108"/>
      <c r="J24" s="108"/>
      <c r="K24" s="108"/>
      <c r="L24" s="108"/>
      <c r="M24" s="108"/>
      <c r="N24" s="108"/>
      <c r="O24" s="108"/>
      <c r="P24" s="109">
        <v>80440040214</v>
      </c>
      <c r="Q24" s="109">
        <v>80440040214</v>
      </c>
      <c r="R24" s="23"/>
      <c r="S24" s="23"/>
      <c r="T24" s="23"/>
    </row>
    <row r="25" spans="1:20" x14ac:dyDescent="0.2">
      <c r="A25" s="108">
        <v>11</v>
      </c>
      <c r="B25" s="138" t="s">
        <v>82</v>
      </c>
      <c r="C25" s="139" t="s">
        <v>397</v>
      </c>
      <c r="D25" s="107">
        <v>0</v>
      </c>
      <c r="E25" s="107">
        <v>0.11</v>
      </c>
      <c r="F25" s="107">
        <v>0.11</v>
      </c>
      <c r="G25" s="108" t="s">
        <v>64</v>
      </c>
      <c r="H25" s="108"/>
      <c r="I25" s="108"/>
      <c r="J25" s="108"/>
      <c r="K25" s="108"/>
      <c r="L25" s="108"/>
      <c r="M25" s="108"/>
      <c r="N25" s="108"/>
      <c r="O25" s="108"/>
      <c r="P25" s="109">
        <v>80440040214</v>
      </c>
      <c r="Q25" s="109">
        <v>80440040214</v>
      </c>
      <c r="R25" s="23"/>
      <c r="S25" s="23"/>
      <c r="T25" s="23"/>
    </row>
    <row r="26" spans="1:20" x14ac:dyDescent="0.2">
      <c r="A26" s="130"/>
      <c r="B26" s="140"/>
      <c r="C26" s="304"/>
      <c r="D26" s="131">
        <v>0.11</v>
      </c>
      <c r="E26" s="131">
        <v>0.28000000000000003</v>
      </c>
      <c r="F26" s="131">
        <v>0.17</v>
      </c>
      <c r="G26" s="130" t="s">
        <v>64</v>
      </c>
      <c r="H26" s="130"/>
      <c r="I26" s="130"/>
      <c r="J26" s="130"/>
      <c r="K26" s="130"/>
      <c r="L26" s="130"/>
      <c r="M26" s="130"/>
      <c r="N26" s="130"/>
      <c r="O26" s="130"/>
      <c r="P26" s="146">
        <v>80440040214</v>
      </c>
      <c r="Q26" s="146">
        <v>80440040214</v>
      </c>
      <c r="R26" s="23"/>
      <c r="S26" s="23"/>
      <c r="T26" s="23"/>
    </row>
    <row r="27" spans="1:20" x14ac:dyDescent="0.2">
      <c r="A27" s="108">
        <v>12</v>
      </c>
      <c r="B27" s="138" t="s">
        <v>89</v>
      </c>
      <c r="C27" s="139" t="s">
        <v>77</v>
      </c>
      <c r="D27" s="107">
        <v>0</v>
      </c>
      <c r="E27" s="107">
        <v>0.2</v>
      </c>
      <c r="F27" s="107">
        <v>0.2</v>
      </c>
      <c r="G27" s="108" t="s">
        <v>64</v>
      </c>
      <c r="H27" s="108"/>
      <c r="I27" s="108"/>
      <c r="J27" s="108"/>
      <c r="K27" s="108"/>
      <c r="L27" s="108"/>
      <c r="M27" s="108"/>
      <c r="N27" s="108"/>
      <c r="O27" s="108"/>
      <c r="P27" s="109">
        <v>80440040214</v>
      </c>
      <c r="Q27" s="109">
        <v>80440040214</v>
      </c>
      <c r="R27" s="23"/>
      <c r="S27" s="23"/>
      <c r="T27" s="23"/>
    </row>
    <row r="28" spans="1:20" x14ac:dyDescent="0.2">
      <c r="A28" s="108">
        <v>13</v>
      </c>
      <c r="B28" s="138" t="s">
        <v>88</v>
      </c>
      <c r="C28" s="139" t="s">
        <v>79</v>
      </c>
      <c r="D28" s="107">
        <v>0</v>
      </c>
      <c r="E28" s="107">
        <v>0.22</v>
      </c>
      <c r="F28" s="107">
        <v>0.22</v>
      </c>
      <c r="G28" s="108" t="s">
        <v>30</v>
      </c>
      <c r="H28" s="108"/>
      <c r="I28" s="108"/>
      <c r="J28" s="108"/>
      <c r="K28" s="108"/>
      <c r="L28" s="108"/>
      <c r="M28" s="108"/>
      <c r="N28" s="108"/>
      <c r="O28" s="108"/>
      <c r="P28" s="109">
        <v>80440040214</v>
      </c>
      <c r="Q28" s="109">
        <v>80440040214</v>
      </c>
      <c r="R28" s="23"/>
      <c r="S28" s="23"/>
      <c r="T28" s="23"/>
    </row>
    <row r="29" spans="1:20" x14ac:dyDescent="0.2">
      <c r="A29" s="108">
        <v>14</v>
      </c>
      <c r="B29" s="138" t="s">
        <v>87</v>
      </c>
      <c r="C29" s="139" t="s">
        <v>81</v>
      </c>
      <c r="D29" s="107">
        <v>0</v>
      </c>
      <c r="E29" s="107">
        <v>0.21</v>
      </c>
      <c r="F29" s="107">
        <v>0.21</v>
      </c>
      <c r="G29" s="108" t="s">
        <v>64</v>
      </c>
      <c r="H29" s="108"/>
      <c r="I29" s="108"/>
      <c r="J29" s="108"/>
      <c r="K29" s="108"/>
      <c r="L29" s="108"/>
      <c r="M29" s="108"/>
      <c r="N29" s="108"/>
      <c r="O29" s="108"/>
      <c r="P29" s="109">
        <v>80440040214</v>
      </c>
      <c r="Q29" s="109">
        <v>80440040214</v>
      </c>
      <c r="R29" s="23"/>
      <c r="S29" s="23"/>
      <c r="T29" s="23"/>
    </row>
    <row r="30" spans="1:20" x14ac:dyDescent="0.2">
      <c r="A30" s="108">
        <v>15</v>
      </c>
      <c r="B30" s="138" t="s">
        <v>86</v>
      </c>
      <c r="C30" s="139" t="s">
        <v>83</v>
      </c>
      <c r="D30" s="107">
        <v>0</v>
      </c>
      <c r="E30" s="107">
        <v>0.23</v>
      </c>
      <c r="F30" s="107">
        <v>0.23</v>
      </c>
      <c r="G30" s="108" t="s">
        <v>64</v>
      </c>
      <c r="H30" s="108"/>
      <c r="I30" s="108"/>
      <c r="J30" s="108"/>
      <c r="K30" s="108"/>
      <c r="L30" s="108"/>
      <c r="M30" s="108"/>
      <c r="N30" s="108"/>
      <c r="O30" s="108"/>
      <c r="P30" s="109">
        <v>80440040214</v>
      </c>
      <c r="Q30" s="109">
        <v>80440040214</v>
      </c>
      <c r="R30" s="23"/>
      <c r="S30" s="23"/>
      <c r="T30" s="23"/>
    </row>
    <row r="31" spans="1:20" x14ac:dyDescent="0.2">
      <c r="A31" s="108">
        <v>16</v>
      </c>
      <c r="B31" s="138" t="s">
        <v>85</v>
      </c>
      <c r="C31" s="139" t="s">
        <v>399</v>
      </c>
      <c r="D31" s="107">
        <v>0</v>
      </c>
      <c r="E31" s="107">
        <v>0.23</v>
      </c>
      <c r="F31" s="107">
        <v>0.23</v>
      </c>
      <c r="G31" s="108" t="s">
        <v>64</v>
      </c>
      <c r="H31" s="108"/>
      <c r="I31" s="108"/>
      <c r="J31" s="108"/>
      <c r="K31" s="108"/>
      <c r="L31" s="108"/>
      <c r="M31" s="108"/>
      <c r="N31" s="108"/>
      <c r="O31" s="108"/>
      <c r="P31" s="109">
        <v>80440040214</v>
      </c>
      <c r="Q31" s="109">
        <v>80440040214</v>
      </c>
      <c r="R31" s="23"/>
      <c r="S31" s="23"/>
      <c r="T31" s="23"/>
    </row>
    <row r="32" spans="1:20" x14ac:dyDescent="0.2">
      <c r="A32" s="108">
        <v>17</v>
      </c>
      <c r="B32" s="138" t="s">
        <v>84</v>
      </c>
      <c r="C32" s="139" t="s">
        <v>398</v>
      </c>
      <c r="D32" s="107">
        <v>0</v>
      </c>
      <c r="E32" s="107">
        <v>0.32</v>
      </c>
      <c r="F32" s="107">
        <v>0.32</v>
      </c>
      <c r="G32" s="108" t="s">
        <v>30</v>
      </c>
      <c r="H32" s="108"/>
      <c r="I32" s="108"/>
      <c r="J32" s="108"/>
      <c r="K32" s="108"/>
      <c r="L32" s="108"/>
      <c r="M32" s="108"/>
      <c r="N32" s="108"/>
      <c r="O32" s="108"/>
      <c r="P32" s="109">
        <v>80440040214</v>
      </c>
      <c r="Q32" s="109">
        <v>80440040214</v>
      </c>
      <c r="R32" s="23"/>
      <c r="S32" s="23"/>
      <c r="T32" s="23"/>
    </row>
    <row r="33" spans="1:20" x14ac:dyDescent="0.2">
      <c r="A33" s="108">
        <v>18</v>
      </c>
      <c r="B33" s="138" t="s">
        <v>90</v>
      </c>
      <c r="C33" s="139" t="s">
        <v>91</v>
      </c>
      <c r="D33" s="107">
        <v>0</v>
      </c>
      <c r="E33" s="107">
        <v>7.0000000000000007E-2</v>
      </c>
      <c r="F33" s="107">
        <f>0.07</f>
        <v>7.0000000000000007E-2</v>
      </c>
      <c r="G33" s="108" t="s">
        <v>246</v>
      </c>
      <c r="H33" s="108"/>
      <c r="I33" s="108"/>
      <c r="J33" s="108"/>
      <c r="K33" s="108"/>
      <c r="L33" s="108"/>
      <c r="M33" s="108"/>
      <c r="N33" s="108"/>
      <c r="O33" s="108"/>
      <c r="P33" s="109">
        <v>80440040310</v>
      </c>
      <c r="Q33" s="109">
        <v>80440040310</v>
      </c>
      <c r="R33" s="23"/>
      <c r="S33" s="23"/>
      <c r="T33" s="23"/>
    </row>
    <row r="34" spans="1:20" x14ac:dyDescent="0.2">
      <c r="A34" s="110"/>
      <c r="B34" s="138"/>
      <c r="C34" s="139"/>
      <c r="D34" s="107">
        <v>7.0000000000000007E-2</v>
      </c>
      <c r="E34" s="107">
        <v>0.45</v>
      </c>
      <c r="F34" s="107">
        <f>E34-D34</f>
        <v>0.38</v>
      </c>
      <c r="G34" s="108" t="s">
        <v>30</v>
      </c>
      <c r="H34" s="108"/>
      <c r="I34" s="108"/>
      <c r="J34" s="108"/>
      <c r="K34" s="108"/>
      <c r="L34" s="108"/>
      <c r="M34" s="108"/>
      <c r="N34" s="108"/>
      <c r="O34" s="108"/>
      <c r="P34" s="109">
        <v>80440040310</v>
      </c>
      <c r="Q34" s="109">
        <v>80440040310</v>
      </c>
      <c r="R34" s="23"/>
      <c r="S34" s="23"/>
      <c r="T34" s="23"/>
    </row>
    <row r="35" spans="1:20" x14ac:dyDescent="0.2">
      <c r="A35" s="92">
        <v>19</v>
      </c>
      <c r="B35" s="132" t="s">
        <v>92</v>
      </c>
      <c r="C35" s="133" t="s">
        <v>93</v>
      </c>
      <c r="D35" s="96">
        <v>0</v>
      </c>
      <c r="E35" s="96">
        <v>0.23</v>
      </c>
      <c r="F35" s="96">
        <v>0.23</v>
      </c>
      <c r="G35" s="89" t="s">
        <v>31</v>
      </c>
      <c r="H35" s="89"/>
      <c r="I35" s="89"/>
      <c r="J35" s="89"/>
      <c r="K35" s="89"/>
      <c r="L35" s="89"/>
      <c r="M35" s="89"/>
      <c r="N35" s="89"/>
      <c r="O35" s="89"/>
      <c r="P35" s="102">
        <v>80440100213</v>
      </c>
      <c r="Q35" s="102">
        <v>80440100213</v>
      </c>
      <c r="R35" s="23"/>
      <c r="S35" s="23"/>
      <c r="T35" s="23"/>
    </row>
    <row r="36" spans="1:20" x14ac:dyDescent="0.2">
      <c r="A36" s="92">
        <v>20</v>
      </c>
      <c r="B36" s="132" t="s">
        <v>94</v>
      </c>
      <c r="C36" s="133" t="s">
        <v>95</v>
      </c>
      <c r="D36" s="96">
        <v>0</v>
      </c>
      <c r="E36" s="96">
        <v>0.14000000000000001</v>
      </c>
      <c r="F36" s="96">
        <v>0.14000000000000001</v>
      </c>
      <c r="G36" s="89" t="s">
        <v>30</v>
      </c>
      <c r="H36" s="89"/>
      <c r="I36" s="89"/>
      <c r="J36" s="89"/>
      <c r="K36" s="89"/>
      <c r="L36" s="89"/>
      <c r="M36" s="89"/>
      <c r="N36" s="89"/>
      <c r="O36" s="89"/>
      <c r="P36" s="102">
        <v>80440100208</v>
      </c>
      <c r="Q36" s="102">
        <v>80440040476</v>
      </c>
      <c r="R36" s="23"/>
      <c r="S36" s="23"/>
      <c r="T36" s="23"/>
    </row>
    <row r="37" spans="1:20" x14ac:dyDescent="0.2">
      <c r="A37" s="127"/>
      <c r="B37" s="143"/>
      <c r="C37" s="144"/>
      <c r="D37" s="145">
        <v>0.14000000000000001</v>
      </c>
      <c r="E37" s="145">
        <v>0.43</v>
      </c>
      <c r="F37" s="145">
        <v>0.28999999999999998</v>
      </c>
      <c r="G37" s="142" t="s">
        <v>30</v>
      </c>
      <c r="H37" s="142"/>
      <c r="I37" s="142"/>
      <c r="J37" s="142"/>
      <c r="K37" s="142"/>
      <c r="L37" s="142"/>
      <c r="M37" s="142"/>
      <c r="N37" s="142"/>
      <c r="O37" s="142"/>
      <c r="P37" s="141">
        <v>80440040091</v>
      </c>
      <c r="Q37" s="141">
        <v>80440040215</v>
      </c>
      <c r="R37" s="23"/>
      <c r="S37" s="23"/>
      <c r="T37" s="23"/>
    </row>
    <row r="38" spans="1:20" x14ac:dyDescent="0.2">
      <c r="A38" s="142">
        <v>21</v>
      </c>
      <c r="B38" s="143" t="s">
        <v>96</v>
      </c>
      <c r="C38" s="144" t="s">
        <v>97</v>
      </c>
      <c r="D38" s="145">
        <v>0</v>
      </c>
      <c r="E38" s="145">
        <v>0.49</v>
      </c>
      <c r="F38" s="145">
        <v>0.49</v>
      </c>
      <c r="G38" s="142" t="s">
        <v>30</v>
      </c>
      <c r="H38" s="142"/>
      <c r="I38" s="142"/>
      <c r="J38" s="142"/>
      <c r="K38" s="142"/>
      <c r="L38" s="142"/>
      <c r="M38" s="142"/>
      <c r="N38" s="142"/>
      <c r="O38" s="142"/>
      <c r="P38" s="141">
        <v>80440120215</v>
      </c>
      <c r="Q38" s="141">
        <v>80440120215</v>
      </c>
      <c r="R38" s="23"/>
      <c r="S38" s="23"/>
      <c r="T38" s="23"/>
    </row>
    <row r="39" spans="1:20" x14ac:dyDescent="0.2">
      <c r="A39" s="108">
        <v>22</v>
      </c>
      <c r="B39" s="138" t="s">
        <v>98</v>
      </c>
      <c r="C39" s="139" t="s">
        <v>99</v>
      </c>
      <c r="D39" s="107">
        <v>0</v>
      </c>
      <c r="E39" s="107">
        <v>2.09</v>
      </c>
      <c r="F39" s="107">
        <v>2.09</v>
      </c>
      <c r="G39" s="108" t="s">
        <v>30</v>
      </c>
      <c r="H39" s="108"/>
      <c r="I39" s="108"/>
      <c r="J39" s="108"/>
      <c r="K39" s="108"/>
      <c r="L39" s="108"/>
      <c r="M39" s="108"/>
      <c r="N39" s="108"/>
      <c r="O39" s="108"/>
      <c r="P39" s="109">
        <v>80440120216</v>
      </c>
      <c r="Q39" s="109">
        <v>80440120216</v>
      </c>
      <c r="R39" s="23"/>
      <c r="S39" s="23"/>
      <c r="T39" s="23"/>
    </row>
    <row r="40" spans="1:20" x14ac:dyDescent="0.2">
      <c r="A40" s="142">
        <v>23</v>
      </c>
      <c r="B40" s="143" t="s">
        <v>100</v>
      </c>
      <c r="C40" s="144" t="s">
        <v>101</v>
      </c>
      <c r="D40" s="145">
        <v>0</v>
      </c>
      <c r="E40" s="145">
        <v>7.0000000000000007E-2</v>
      </c>
      <c r="F40" s="145">
        <v>7.0000000000000007E-2</v>
      </c>
      <c r="G40" s="142" t="s">
        <v>30</v>
      </c>
      <c r="H40" s="142"/>
      <c r="I40" s="142"/>
      <c r="J40" s="142"/>
      <c r="K40" s="142"/>
      <c r="L40" s="142"/>
      <c r="M40" s="142"/>
      <c r="N40" s="142"/>
      <c r="O40" s="142"/>
      <c r="P40" s="141">
        <v>80440130342</v>
      </c>
      <c r="Q40" s="141">
        <v>80440130342</v>
      </c>
      <c r="R40" s="23"/>
      <c r="S40" s="23"/>
      <c r="T40" s="23"/>
    </row>
    <row r="41" spans="1:20" x14ac:dyDescent="0.2">
      <c r="A41" s="110">
        <v>24</v>
      </c>
      <c r="B41" s="138" t="s">
        <v>102</v>
      </c>
      <c r="C41" s="139" t="s">
        <v>103</v>
      </c>
      <c r="D41" s="107">
        <v>0</v>
      </c>
      <c r="E41" s="107">
        <v>0.06</v>
      </c>
      <c r="F41" s="107">
        <v>0.06</v>
      </c>
      <c r="G41" s="108" t="s">
        <v>30</v>
      </c>
      <c r="H41" s="108"/>
      <c r="I41" s="108"/>
      <c r="J41" s="108"/>
      <c r="K41" s="108"/>
      <c r="L41" s="108"/>
      <c r="M41" s="108"/>
      <c r="N41" s="108"/>
      <c r="O41" s="108"/>
      <c r="P41" s="109">
        <v>80440130354</v>
      </c>
      <c r="Q41" s="109">
        <v>80440130354</v>
      </c>
      <c r="R41" s="23"/>
      <c r="S41" s="23"/>
      <c r="T41" s="23"/>
    </row>
    <row r="42" spans="1:20" x14ac:dyDescent="0.2">
      <c r="A42" s="126">
        <v>25</v>
      </c>
      <c r="B42" s="273" t="s">
        <v>104</v>
      </c>
      <c r="C42" s="274" t="s">
        <v>105</v>
      </c>
      <c r="D42" s="275">
        <v>0</v>
      </c>
      <c r="E42" s="275">
        <v>0.24</v>
      </c>
      <c r="F42" s="275">
        <v>0.24</v>
      </c>
      <c r="G42" s="276" t="s">
        <v>64</v>
      </c>
      <c r="H42" s="276"/>
      <c r="I42" s="276"/>
      <c r="J42" s="276"/>
      <c r="K42" s="276"/>
      <c r="L42" s="276"/>
      <c r="M42" s="276"/>
      <c r="N42" s="276"/>
      <c r="O42" s="276"/>
      <c r="P42" s="170">
        <v>80440040281</v>
      </c>
      <c r="Q42" s="170">
        <v>80440040281</v>
      </c>
      <c r="R42" s="23"/>
      <c r="S42" s="23"/>
      <c r="T42" s="23"/>
    </row>
    <row r="43" spans="1:20" x14ac:dyDescent="0.2">
      <c r="A43" s="108">
        <v>26</v>
      </c>
      <c r="B43" s="138" t="s">
        <v>106</v>
      </c>
      <c r="C43" s="139" t="s">
        <v>107</v>
      </c>
      <c r="D43" s="107">
        <v>0</v>
      </c>
      <c r="E43" s="107">
        <v>0.59</v>
      </c>
      <c r="F43" s="107">
        <v>0.59</v>
      </c>
      <c r="G43" s="108" t="s">
        <v>30</v>
      </c>
      <c r="H43" s="108"/>
      <c r="I43" s="108"/>
      <c r="J43" s="108"/>
      <c r="K43" s="108"/>
      <c r="L43" s="108"/>
      <c r="M43" s="108"/>
      <c r="N43" s="108"/>
      <c r="O43" s="108"/>
      <c r="P43" s="109">
        <v>80440040311</v>
      </c>
      <c r="Q43" s="109">
        <v>80440040311</v>
      </c>
      <c r="R43" s="23"/>
      <c r="S43" s="23"/>
      <c r="T43" s="23"/>
    </row>
    <row r="44" spans="1:20" x14ac:dyDescent="0.2">
      <c r="A44" s="91">
        <v>27</v>
      </c>
      <c r="B44" s="136" t="s">
        <v>108</v>
      </c>
      <c r="C44" s="137" t="s">
        <v>109</v>
      </c>
      <c r="D44" s="94">
        <v>0</v>
      </c>
      <c r="E44" s="94">
        <v>2.44</v>
      </c>
      <c r="F44" s="94">
        <v>2.44</v>
      </c>
      <c r="G44" s="86" t="s">
        <v>30</v>
      </c>
      <c r="H44" s="86"/>
      <c r="I44" s="86"/>
      <c r="J44" s="86"/>
      <c r="K44" s="86"/>
      <c r="L44" s="86"/>
      <c r="M44" s="86"/>
      <c r="N44" s="86"/>
      <c r="O44" s="86"/>
      <c r="P44" s="99">
        <v>80440050109</v>
      </c>
      <c r="Q44" s="99">
        <v>80440050109</v>
      </c>
      <c r="R44" s="23"/>
      <c r="S44" s="23"/>
      <c r="T44" s="23"/>
    </row>
    <row r="45" spans="1:20" x14ac:dyDescent="0.2">
      <c r="A45" s="88"/>
      <c r="B45" s="134"/>
      <c r="C45" s="135"/>
      <c r="D45" s="97">
        <v>2.44</v>
      </c>
      <c r="E45" s="97">
        <v>4.2699999999999996</v>
      </c>
      <c r="F45" s="97">
        <v>1.83</v>
      </c>
      <c r="G45" s="90" t="s">
        <v>64</v>
      </c>
      <c r="H45" s="90"/>
      <c r="I45" s="90"/>
      <c r="J45" s="90"/>
      <c r="K45" s="90"/>
      <c r="L45" s="90"/>
      <c r="M45" s="90"/>
      <c r="N45" s="90"/>
      <c r="O45" s="90"/>
      <c r="P45" s="103">
        <v>80440050109</v>
      </c>
      <c r="Q45" s="103">
        <v>80440010129</v>
      </c>
      <c r="R45" s="23"/>
      <c r="S45" s="23"/>
      <c r="T45" s="23"/>
    </row>
    <row r="46" spans="1:20" x14ac:dyDescent="0.2">
      <c r="A46" s="92">
        <v>28</v>
      </c>
      <c r="B46" s="132" t="s">
        <v>110</v>
      </c>
      <c r="C46" s="133" t="s">
        <v>111</v>
      </c>
      <c r="D46" s="96">
        <v>0</v>
      </c>
      <c r="E46" s="96">
        <v>2.54</v>
      </c>
      <c r="F46" s="96">
        <v>2.54</v>
      </c>
      <c r="G46" s="89" t="s">
        <v>30</v>
      </c>
      <c r="H46" s="89"/>
      <c r="I46" s="89"/>
      <c r="J46" s="89"/>
      <c r="K46" s="89"/>
      <c r="L46" s="89"/>
      <c r="M46" s="89"/>
      <c r="N46" s="89"/>
      <c r="O46" s="89"/>
      <c r="P46" s="102">
        <v>80440010049</v>
      </c>
      <c r="Q46" s="102">
        <v>80440010049</v>
      </c>
      <c r="R46" s="23"/>
      <c r="S46" s="23"/>
      <c r="T46" s="23"/>
    </row>
    <row r="47" spans="1:20" x14ac:dyDescent="0.2">
      <c r="A47" s="88"/>
      <c r="B47" s="134"/>
      <c r="C47" s="135"/>
      <c r="D47" s="97">
        <v>2.65</v>
      </c>
      <c r="E47" s="97">
        <v>3.84</v>
      </c>
      <c r="F47" s="97">
        <v>1.19</v>
      </c>
      <c r="G47" s="90" t="s">
        <v>30</v>
      </c>
      <c r="H47" s="90"/>
      <c r="I47" s="90"/>
      <c r="J47" s="90"/>
      <c r="K47" s="90"/>
      <c r="L47" s="90"/>
      <c r="M47" s="90"/>
      <c r="N47" s="90"/>
      <c r="O47" s="90"/>
      <c r="P47" s="103">
        <v>80440010049</v>
      </c>
      <c r="Q47" s="103">
        <v>80440010049</v>
      </c>
      <c r="R47" s="23"/>
      <c r="S47" s="23"/>
      <c r="T47" s="23"/>
    </row>
    <row r="48" spans="1:20" x14ac:dyDescent="0.2">
      <c r="A48" s="92">
        <v>29</v>
      </c>
      <c r="B48" s="132" t="s">
        <v>112</v>
      </c>
      <c r="C48" s="133" t="s">
        <v>113</v>
      </c>
      <c r="D48" s="96">
        <v>0</v>
      </c>
      <c r="E48" s="96">
        <v>0.03</v>
      </c>
      <c r="F48" s="96">
        <v>0.03</v>
      </c>
      <c r="G48" s="89" t="s">
        <v>31</v>
      </c>
      <c r="H48" s="89"/>
      <c r="I48" s="89"/>
      <c r="J48" s="89"/>
      <c r="K48" s="89"/>
      <c r="L48" s="89"/>
      <c r="M48" s="89"/>
      <c r="N48" s="89"/>
      <c r="O48" s="89"/>
      <c r="P48" s="102">
        <v>80440030172</v>
      </c>
      <c r="Q48" s="102">
        <v>80440030172</v>
      </c>
      <c r="R48" s="23"/>
      <c r="S48" s="23"/>
      <c r="T48" s="23"/>
    </row>
    <row r="49" spans="1:20" x14ac:dyDescent="0.2">
      <c r="A49" s="88"/>
      <c r="B49" s="134"/>
      <c r="C49" s="135"/>
      <c r="D49" s="97">
        <v>0.03</v>
      </c>
      <c r="E49" s="97">
        <v>1.81</v>
      </c>
      <c r="F49" s="97">
        <v>1.78</v>
      </c>
      <c r="G49" s="90" t="s">
        <v>30</v>
      </c>
      <c r="H49" s="90"/>
      <c r="I49" s="90"/>
      <c r="J49" s="90"/>
      <c r="K49" s="90"/>
      <c r="L49" s="90"/>
      <c r="M49" s="90"/>
      <c r="N49" s="90"/>
      <c r="O49" s="90"/>
      <c r="P49" s="103">
        <v>80440030172</v>
      </c>
      <c r="Q49" s="103">
        <v>80440030172</v>
      </c>
      <c r="R49" s="23"/>
      <c r="S49" s="23"/>
      <c r="T49" s="23"/>
    </row>
    <row r="50" spans="1:20" x14ac:dyDescent="0.2">
      <c r="A50" s="92">
        <v>30</v>
      </c>
      <c r="B50" s="132" t="s">
        <v>114</v>
      </c>
      <c r="C50" s="133" t="s">
        <v>115</v>
      </c>
      <c r="D50" s="96">
        <v>0</v>
      </c>
      <c r="E50" s="96">
        <v>0.83</v>
      </c>
      <c r="F50" s="96">
        <v>0.83</v>
      </c>
      <c r="G50" s="89" t="s">
        <v>31</v>
      </c>
      <c r="H50" s="89"/>
      <c r="I50" s="89"/>
      <c r="J50" s="89"/>
      <c r="K50" s="89"/>
      <c r="L50" s="89"/>
      <c r="M50" s="89"/>
      <c r="N50" s="89"/>
      <c r="O50" s="89"/>
      <c r="P50" s="102">
        <v>80440030169</v>
      </c>
      <c r="Q50" s="102">
        <v>80440030169</v>
      </c>
      <c r="R50" s="23"/>
      <c r="S50" s="23"/>
      <c r="T50" s="23"/>
    </row>
    <row r="51" spans="1:20" x14ac:dyDescent="0.2">
      <c r="A51" s="88"/>
      <c r="B51" s="134"/>
      <c r="C51" s="135"/>
      <c r="D51" s="97">
        <v>0.83</v>
      </c>
      <c r="E51" s="97">
        <v>2.82</v>
      </c>
      <c r="F51" s="97">
        <v>1.99</v>
      </c>
      <c r="G51" s="90" t="s">
        <v>30</v>
      </c>
      <c r="H51" s="90"/>
      <c r="I51" s="90"/>
      <c r="J51" s="90"/>
      <c r="K51" s="90"/>
      <c r="L51" s="90"/>
      <c r="M51" s="90"/>
      <c r="N51" s="90"/>
      <c r="O51" s="90"/>
      <c r="P51" s="103">
        <v>80440030169</v>
      </c>
      <c r="Q51" s="103">
        <v>80440030169</v>
      </c>
      <c r="R51" s="23"/>
      <c r="S51" s="23"/>
      <c r="T51" s="23"/>
    </row>
    <row r="52" spans="1:20" x14ac:dyDescent="0.2">
      <c r="A52" s="86">
        <v>31</v>
      </c>
      <c r="B52" s="136" t="s">
        <v>116</v>
      </c>
      <c r="C52" s="137" t="s">
        <v>117</v>
      </c>
      <c r="D52" s="94">
        <v>0</v>
      </c>
      <c r="E52" s="94">
        <v>0.32</v>
      </c>
      <c r="F52" s="94">
        <v>0.32</v>
      </c>
      <c r="G52" s="86" t="s">
        <v>64</v>
      </c>
      <c r="H52" s="86"/>
      <c r="I52" s="86"/>
      <c r="J52" s="86"/>
      <c r="K52" s="86"/>
      <c r="L52" s="86"/>
      <c r="M52" s="86"/>
      <c r="N52" s="86"/>
      <c r="O52" s="86"/>
      <c r="P52" s="99">
        <v>80440120448</v>
      </c>
      <c r="Q52" s="99">
        <v>80440120448</v>
      </c>
      <c r="R52" s="23"/>
      <c r="S52" s="23"/>
      <c r="T52" s="23"/>
    </row>
    <row r="53" spans="1:20" x14ac:dyDescent="0.2">
      <c r="A53" s="89">
        <v>32</v>
      </c>
      <c r="B53" s="273" t="s">
        <v>118</v>
      </c>
      <c r="C53" s="274" t="s">
        <v>119</v>
      </c>
      <c r="D53" s="96">
        <v>0</v>
      </c>
      <c r="E53" s="96">
        <v>1.19</v>
      </c>
      <c r="F53" s="96">
        <v>1.19</v>
      </c>
      <c r="G53" s="89" t="s">
        <v>30</v>
      </c>
      <c r="H53" s="89"/>
      <c r="I53" s="89"/>
      <c r="J53" s="89"/>
      <c r="K53" s="89"/>
      <c r="L53" s="89"/>
      <c r="M53" s="89"/>
      <c r="N53" s="89"/>
      <c r="O53" s="89"/>
      <c r="P53" s="102">
        <v>80440120005</v>
      </c>
      <c r="Q53" s="102">
        <v>80440120059</v>
      </c>
      <c r="R53" s="23"/>
      <c r="S53" s="23"/>
      <c r="T53" s="23"/>
    </row>
    <row r="54" spans="1:20" x14ac:dyDescent="0.2">
      <c r="A54" s="90"/>
      <c r="B54" s="143"/>
      <c r="C54" s="144"/>
      <c r="D54" s="97">
        <v>1.19</v>
      </c>
      <c r="E54" s="97">
        <v>1.33</v>
      </c>
      <c r="F54" s="97">
        <v>0.14000000000000001</v>
      </c>
      <c r="G54" s="90" t="s">
        <v>30</v>
      </c>
      <c r="H54" s="90"/>
      <c r="I54" s="90"/>
      <c r="J54" s="90"/>
      <c r="K54" s="90"/>
      <c r="L54" s="90"/>
      <c r="M54" s="90"/>
      <c r="N54" s="90"/>
      <c r="O54" s="90"/>
      <c r="P54" s="103">
        <v>80440120002</v>
      </c>
      <c r="Q54" s="103">
        <v>80440120003</v>
      </c>
      <c r="R54" s="23"/>
      <c r="S54" s="23"/>
      <c r="T54" s="23"/>
    </row>
    <row r="55" spans="1:20" x14ac:dyDescent="0.2">
      <c r="A55" s="128">
        <v>33</v>
      </c>
      <c r="B55" s="273" t="s">
        <v>120</v>
      </c>
      <c r="C55" s="274" t="s">
        <v>424</v>
      </c>
      <c r="D55" s="270">
        <v>0</v>
      </c>
      <c r="E55" s="270">
        <v>0.24</v>
      </c>
      <c r="F55" s="270">
        <v>0.24</v>
      </c>
      <c r="G55" s="128" t="s">
        <v>30</v>
      </c>
      <c r="H55" s="128"/>
      <c r="I55" s="128"/>
      <c r="J55" s="128"/>
      <c r="K55" s="128"/>
      <c r="L55" s="128"/>
      <c r="M55" s="128"/>
      <c r="N55" s="128"/>
      <c r="O55" s="128"/>
      <c r="P55" s="149">
        <v>80440120212</v>
      </c>
      <c r="Q55" s="149">
        <v>80440120212</v>
      </c>
      <c r="R55" s="23"/>
      <c r="S55" s="23"/>
      <c r="T55" s="23"/>
    </row>
    <row r="56" spans="1:20" x14ac:dyDescent="0.2">
      <c r="A56" s="129"/>
      <c r="B56" s="143"/>
      <c r="C56" s="144"/>
      <c r="D56" s="277">
        <v>0.28999999999999998</v>
      </c>
      <c r="E56" s="277">
        <v>0.36</v>
      </c>
      <c r="F56" s="277">
        <v>7.0000000000000007E-2</v>
      </c>
      <c r="G56" s="129" t="s">
        <v>30</v>
      </c>
      <c r="H56" s="129"/>
      <c r="I56" s="129"/>
      <c r="J56" s="129"/>
      <c r="K56" s="129"/>
      <c r="L56" s="129"/>
      <c r="M56" s="129"/>
      <c r="N56" s="129"/>
      <c r="O56" s="129"/>
      <c r="P56" s="150">
        <v>80440120459</v>
      </c>
      <c r="Q56" s="150">
        <v>80440120459</v>
      </c>
      <c r="R56" s="23"/>
      <c r="S56" s="23"/>
      <c r="T56" s="23"/>
    </row>
    <row r="57" spans="1:20" x14ac:dyDescent="0.2">
      <c r="A57" s="108">
        <v>34</v>
      </c>
      <c r="B57" s="138" t="s">
        <v>121</v>
      </c>
      <c r="C57" s="139" t="s">
        <v>122</v>
      </c>
      <c r="D57" s="107">
        <v>0</v>
      </c>
      <c r="E57" s="107">
        <v>0.56999999999999995</v>
      </c>
      <c r="F57" s="107">
        <v>0.56999999999999995</v>
      </c>
      <c r="G57" s="108" t="s">
        <v>30</v>
      </c>
      <c r="H57" s="108"/>
      <c r="I57" s="108"/>
      <c r="J57" s="108"/>
      <c r="K57" s="108"/>
      <c r="L57" s="108"/>
      <c r="M57" s="108"/>
      <c r="N57" s="108"/>
      <c r="O57" s="108"/>
      <c r="P57" s="109">
        <v>80440120214</v>
      </c>
      <c r="Q57" s="109">
        <v>80440120214</v>
      </c>
      <c r="R57" s="23"/>
      <c r="S57" s="23"/>
      <c r="T57" s="23"/>
    </row>
    <row r="58" spans="1:20" x14ac:dyDescent="0.2">
      <c r="A58" s="108">
        <v>35</v>
      </c>
      <c r="B58" s="138" t="s">
        <v>123</v>
      </c>
      <c r="C58" s="139" t="s">
        <v>124</v>
      </c>
      <c r="D58" s="107">
        <v>0</v>
      </c>
      <c r="E58" s="107">
        <v>0.8</v>
      </c>
      <c r="F58" s="107">
        <v>0.8</v>
      </c>
      <c r="G58" s="108" t="s">
        <v>30</v>
      </c>
      <c r="H58" s="108"/>
      <c r="I58" s="108"/>
      <c r="J58" s="108"/>
      <c r="K58" s="108"/>
      <c r="L58" s="108"/>
      <c r="M58" s="108"/>
      <c r="N58" s="108"/>
      <c r="O58" s="108"/>
      <c r="P58" s="109">
        <v>80440120002</v>
      </c>
      <c r="Q58" s="109">
        <v>80440120003</v>
      </c>
      <c r="R58" s="23"/>
      <c r="S58" s="23"/>
      <c r="T58" s="23"/>
    </row>
    <row r="59" spans="1:20" x14ac:dyDescent="0.2">
      <c r="A59" s="110">
        <v>36</v>
      </c>
      <c r="B59" s="138" t="s">
        <v>125</v>
      </c>
      <c r="C59" s="139" t="s">
        <v>126</v>
      </c>
      <c r="D59" s="107">
        <v>0</v>
      </c>
      <c r="E59" s="107">
        <v>4.43</v>
      </c>
      <c r="F59" s="107">
        <v>4.43</v>
      </c>
      <c r="G59" s="108" t="s">
        <v>30</v>
      </c>
      <c r="H59" s="108"/>
      <c r="I59" s="108"/>
      <c r="J59" s="108"/>
      <c r="K59" s="108"/>
      <c r="L59" s="108"/>
      <c r="M59" s="108"/>
      <c r="N59" s="108"/>
      <c r="O59" s="108"/>
      <c r="P59" s="109">
        <v>80440060091</v>
      </c>
      <c r="Q59" s="109">
        <v>80440060091</v>
      </c>
      <c r="R59" s="23"/>
      <c r="S59" s="23"/>
      <c r="T59" s="23"/>
    </row>
    <row r="60" spans="1:20" x14ac:dyDescent="0.2">
      <c r="A60" s="127">
        <v>37</v>
      </c>
      <c r="B60" s="143" t="s">
        <v>127</v>
      </c>
      <c r="C60" s="144" t="s">
        <v>128</v>
      </c>
      <c r="D60" s="145">
        <v>0</v>
      </c>
      <c r="E60" s="145">
        <v>1.1399999999999999</v>
      </c>
      <c r="F60" s="145">
        <v>1.1399999999999999</v>
      </c>
      <c r="G60" s="142" t="s">
        <v>30</v>
      </c>
      <c r="H60" s="142"/>
      <c r="I60" s="142"/>
      <c r="J60" s="142"/>
      <c r="K60" s="142"/>
      <c r="L60" s="142"/>
      <c r="M60" s="142"/>
      <c r="N60" s="142"/>
      <c r="O60" s="142"/>
      <c r="P60" s="141">
        <v>80440050123</v>
      </c>
      <c r="Q60" s="141">
        <v>80440050123</v>
      </c>
      <c r="R60" s="23"/>
      <c r="S60" s="23"/>
      <c r="T60" s="23"/>
    </row>
    <row r="61" spans="1:20" x14ac:dyDescent="0.2">
      <c r="A61" s="110">
        <v>38</v>
      </c>
      <c r="B61" s="138" t="s">
        <v>129</v>
      </c>
      <c r="C61" s="139" t="s">
        <v>130</v>
      </c>
      <c r="D61" s="107">
        <v>0</v>
      </c>
      <c r="E61" s="107">
        <v>0.96</v>
      </c>
      <c r="F61" s="107">
        <v>0.96</v>
      </c>
      <c r="G61" s="108" t="s">
        <v>64</v>
      </c>
      <c r="H61" s="108"/>
      <c r="I61" s="108"/>
      <c r="J61" s="108"/>
      <c r="K61" s="108"/>
      <c r="L61" s="108"/>
      <c r="M61" s="108"/>
      <c r="N61" s="108"/>
      <c r="O61" s="108"/>
      <c r="P61" s="109">
        <v>80440050134</v>
      </c>
      <c r="Q61" s="109">
        <v>80440050134</v>
      </c>
      <c r="R61" s="23"/>
      <c r="S61" s="23"/>
      <c r="T61" s="23"/>
    </row>
    <row r="62" spans="1:20" x14ac:dyDescent="0.2">
      <c r="A62" s="108">
        <v>39</v>
      </c>
      <c r="B62" s="138" t="s">
        <v>131</v>
      </c>
      <c r="C62" s="139" t="s">
        <v>132</v>
      </c>
      <c r="D62" s="107">
        <v>7.0000000000000007E-2</v>
      </c>
      <c r="E62" s="107">
        <v>2.2399999999999998</v>
      </c>
      <c r="F62" s="107">
        <v>2.17</v>
      </c>
      <c r="G62" s="108" t="s">
        <v>64</v>
      </c>
      <c r="H62" s="108"/>
      <c r="I62" s="108"/>
      <c r="J62" s="108"/>
      <c r="K62" s="108"/>
      <c r="L62" s="108"/>
      <c r="M62" s="108"/>
      <c r="N62" s="108"/>
      <c r="O62" s="108"/>
      <c r="P62" s="109">
        <v>80440050122</v>
      </c>
      <c r="Q62" s="109">
        <v>80440050122</v>
      </c>
      <c r="R62" s="23"/>
      <c r="S62" s="23"/>
      <c r="T62" s="23"/>
    </row>
    <row r="63" spans="1:20" x14ac:dyDescent="0.2">
      <c r="A63" s="92">
        <v>40</v>
      </c>
      <c r="B63" s="273" t="s">
        <v>133</v>
      </c>
      <c r="C63" s="274" t="s">
        <v>134</v>
      </c>
      <c r="D63" s="96">
        <v>0</v>
      </c>
      <c r="E63" s="96">
        <v>3.5</v>
      </c>
      <c r="F63" s="96">
        <v>3.5</v>
      </c>
      <c r="G63" s="89" t="s">
        <v>30</v>
      </c>
      <c r="H63" s="89"/>
      <c r="I63" s="89"/>
      <c r="J63" s="89"/>
      <c r="K63" s="89"/>
      <c r="L63" s="89"/>
      <c r="M63" s="89"/>
      <c r="N63" s="89"/>
      <c r="O63" s="89"/>
      <c r="P63" s="102">
        <v>80440050111</v>
      </c>
      <c r="Q63" s="102">
        <v>80440050111</v>
      </c>
      <c r="R63" s="23"/>
      <c r="S63" s="23"/>
      <c r="T63" s="23"/>
    </row>
    <row r="64" spans="1:20" x14ac:dyDescent="0.2">
      <c r="A64" s="87"/>
      <c r="B64" s="140"/>
      <c r="C64" s="304"/>
      <c r="D64" s="270">
        <v>3.5</v>
      </c>
      <c r="E64" s="270">
        <v>8.25</v>
      </c>
      <c r="F64" s="270">
        <v>4.75</v>
      </c>
      <c r="G64" s="128" t="s">
        <v>30</v>
      </c>
      <c r="H64" s="128"/>
      <c r="I64" s="128"/>
      <c r="J64" s="128"/>
      <c r="K64" s="128"/>
      <c r="L64" s="128"/>
      <c r="M64" s="128"/>
      <c r="N64" s="128"/>
      <c r="O64" s="128"/>
      <c r="P64" s="149">
        <v>80440050111</v>
      </c>
      <c r="Q64" s="149">
        <v>80440060058</v>
      </c>
      <c r="R64" s="23"/>
      <c r="S64" s="23"/>
      <c r="T64" s="23"/>
    </row>
    <row r="65" spans="1:20" x14ac:dyDescent="0.2">
      <c r="A65" s="87"/>
      <c r="B65" s="143"/>
      <c r="C65" s="144"/>
      <c r="D65" s="270">
        <v>8.25</v>
      </c>
      <c r="E65" s="270">
        <v>11</v>
      </c>
      <c r="F65" s="270">
        <v>2.75</v>
      </c>
      <c r="G65" s="128" t="s">
        <v>30</v>
      </c>
      <c r="H65" s="128"/>
      <c r="I65" s="128"/>
      <c r="J65" s="128"/>
      <c r="K65" s="128"/>
      <c r="L65" s="128"/>
      <c r="M65" s="128"/>
      <c r="N65" s="128"/>
      <c r="O65" s="128"/>
      <c r="P65" s="149">
        <v>80440050111</v>
      </c>
      <c r="Q65" s="149">
        <v>80440060090</v>
      </c>
      <c r="R65" s="23"/>
      <c r="S65" s="23"/>
      <c r="T65" s="23"/>
    </row>
    <row r="66" spans="1:20" x14ac:dyDescent="0.2">
      <c r="A66" s="92">
        <v>41</v>
      </c>
      <c r="B66" s="273" t="s">
        <v>135</v>
      </c>
      <c r="C66" s="274" t="s">
        <v>136</v>
      </c>
      <c r="D66" s="96">
        <v>0</v>
      </c>
      <c r="E66" s="96">
        <v>0.41</v>
      </c>
      <c r="F66" s="96">
        <v>0.41</v>
      </c>
      <c r="G66" s="89" t="s">
        <v>30</v>
      </c>
      <c r="H66" s="89"/>
      <c r="I66" s="89"/>
      <c r="J66" s="89"/>
      <c r="K66" s="89"/>
      <c r="L66" s="89"/>
      <c r="M66" s="89"/>
      <c r="N66" s="89"/>
      <c r="O66" s="89"/>
      <c r="P66" s="102">
        <v>80440020286</v>
      </c>
      <c r="Q66" s="102">
        <v>80440020286</v>
      </c>
      <c r="R66" s="23"/>
      <c r="S66" s="23"/>
      <c r="T66" s="23"/>
    </row>
    <row r="67" spans="1:20" x14ac:dyDescent="0.2">
      <c r="A67" s="88"/>
      <c r="B67" s="143"/>
      <c r="C67" s="144"/>
      <c r="D67" s="97">
        <v>0.41</v>
      </c>
      <c r="E67" s="97">
        <v>0.55000000000000004</v>
      </c>
      <c r="F67" s="97">
        <v>0.14000000000000001</v>
      </c>
      <c r="G67" s="90" t="s">
        <v>64</v>
      </c>
      <c r="H67" s="90"/>
      <c r="I67" s="90"/>
      <c r="J67" s="90"/>
      <c r="K67" s="90"/>
      <c r="L67" s="90"/>
      <c r="M67" s="90"/>
      <c r="N67" s="90"/>
      <c r="O67" s="90"/>
      <c r="P67" s="103">
        <v>80440020286</v>
      </c>
      <c r="Q67" s="103">
        <v>80440020286</v>
      </c>
      <c r="R67" s="23"/>
      <c r="S67" s="23"/>
      <c r="T67" s="23"/>
    </row>
    <row r="68" spans="1:20" x14ac:dyDescent="0.2">
      <c r="A68" s="91">
        <v>42</v>
      </c>
      <c r="B68" s="136" t="s">
        <v>137</v>
      </c>
      <c r="C68" s="137" t="s">
        <v>138</v>
      </c>
      <c r="D68" s="94">
        <v>0</v>
      </c>
      <c r="E68" s="94">
        <v>7.0000000000000007E-2</v>
      </c>
      <c r="F68" s="94">
        <v>7.0000000000000007E-2</v>
      </c>
      <c r="G68" s="86" t="s">
        <v>30</v>
      </c>
      <c r="H68" s="86"/>
      <c r="I68" s="86"/>
      <c r="J68" s="86"/>
      <c r="K68" s="86"/>
      <c r="L68" s="86"/>
      <c r="M68" s="86"/>
      <c r="N68" s="86"/>
      <c r="O68" s="86"/>
      <c r="P68" s="99">
        <v>80440100030</v>
      </c>
      <c r="Q68" s="99">
        <v>80440100300</v>
      </c>
      <c r="R68" s="23"/>
      <c r="S68" s="23"/>
      <c r="T68" s="23"/>
    </row>
    <row r="69" spans="1:20" x14ac:dyDescent="0.2">
      <c r="A69" s="88"/>
      <c r="B69" s="134"/>
      <c r="C69" s="135"/>
      <c r="D69" s="97">
        <v>7.0000000000000007E-2</v>
      </c>
      <c r="E69" s="97">
        <v>0.29000000000000004</v>
      </c>
      <c r="F69" s="97">
        <v>0.22</v>
      </c>
      <c r="G69" s="90" t="s">
        <v>64</v>
      </c>
      <c r="H69" s="90"/>
      <c r="I69" s="90"/>
      <c r="J69" s="90"/>
      <c r="K69" s="90"/>
      <c r="L69" s="90"/>
      <c r="M69" s="90"/>
      <c r="N69" s="90"/>
      <c r="O69" s="90"/>
      <c r="P69" s="103">
        <v>80440100030</v>
      </c>
      <c r="Q69" s="103">
        <v>80440100300</v>
      </c>
      <c r="R69" s="23"/>
      <c r="S69" s="23"/>
      <c r="T69" s="23"/>
    </row>
    <row r="70" spans="1:20" x14ac:dyDescent="0.2">
      <c r="A70" s="92">
        <v>43</v>
      </c>
      <c r="B70" s="132" t="s">
        <v>139</v>
      </c>
      <c r="C70" s="133" t="s">
        <v>140</v>
      </c>
      <c r="D70" s="96">
        <v>0</v>
      </c>
      <c r="E70" s="96">
        <v>1</v>
      </c>
      <c r="F70" s="96">
        <v>1</v>
      </c>
      <c r="G70" s="89" t="s">
        <v>30</v>
      </c>
      <c r="H70" s="89"/>
      <c r="I70" s="89"/>
      <c r="J70" s="89"/>
      <c r="K70" s="89"/>
      <c r="L70" s="89"/>
      <c r="M70" s="89"/>
      <c r="N70" s="89"/>
      <c r="O70" s="89"/>
      <c r="P70" s="102">
        <v>80440100110</v>
      </c>
      <c r="Q70" s="102">
        <v>80440100110</v>
      </c>
      <c r="R70" s="23"/>
      <c r="S70" s="23"/>
      <c r="T70" s="23"/>
    </row>
    <row r="71" spans="1:20" x14ac:dyDescent="0.2">
      <c r="A71" s="88"/>
      <c r="B71" s="134"/>
      <c r="C71" s="135"/>
      <c r="D71" s="97">
        <v>1</v>
      </c>
      <c r="E71" s="97">
        <v>1.38</v>
      </c>
      <c r="F71" s="97">
        <v>0.38</v>
      </c>
      <c r="G71" s="90" t="s">
        <v>64</v>
      </c>
      <c r="H71" s="90"/>
      <c r="I71" s="90"/>
      <c r="J71" s="90"/>
      <c r="K71" s="90"/>
      <c r="L71" s="90"/>
      <c r="M71" s="90"/>
      <c r="N71" s="90"/>
      <c r="O71" s="90"/>
      <c r="P71" s="103">
        <v>80440100110</v>
      </c>
      <c r="Q71" s="103">
        <v>80440100110</v>
      </c>
      <c r="R71" s="23"/>
      <c r="S71" s="23"/>
      <c r="T71" s="23"/>
    </row>
    <row r="72" spans="1:20" x14ac:dyDescent="0.2">
      <c r="A72" s="127">
        <v>44</v>
      </c>
      <c r="B72" s="143" t="s">
        <v>141</v>
      </c>
      <c r="C72" s="144" t="s">
        <v>142</v>
      </c>
      <c r="D72" s="145">
        <v>7.0000000000000007E-2</v>
      </c>
      <c r="E72" s="145">
        <v>0.33</v>
      </c>
      <c r="F72" s="145">
        <v>0.26</v>
      </c>
      <c r="G72" s="142" t="s">
        <v>30</v>
      </c>
      <c r="H72" s="142"/>
      <c r="I72" s="142"/>
      <c r="J72" s="142"/>
      <c r="K72" s="142"/>
      <c r="L72" s="142"/>
      <c r="M72" s="142"/>
      <c r="N72" s="142"/>
      <c r="O72" s="142"/>
      <c r="P72" s="141">
        <v>80440030312</v>
      </c>
      <c r="Q72" s="141">
        <v>80440030312</v>
      </c>
      <c r="R72" s="23"/>
      <c r="S72" s="23"/>
      <c r="T72" s="23"/>
    </row>
    <row r="73" spans="1:20" ht="3.75" customHeight="1" x14ac:dyDescent="0.2">
      <c r="D73" s="23"/>
      <c r="E73" s="23"/>
      <c r="F73" s="278"/>
      <c r="I73" s="71"/>
      <c r="J73" s="71"/>
      <c r="K73" s="71"/>
      <c r="L73" s="71"/>
      <c r="M73" s="71"/>
      <c r="N73" s="71"/>
      <c r="O73" s="71"/>
      <c r="P73" s="71"/>
    </row>
    <row r="74" spans="1:20" ht="12.75" customHeight="1" x14ac:dyDescent="0.2">
      <c r="A74" s="33" t="s">
        <v>247</v>
      </c>
      <c r="B74" s="34"/>
      <c r="C74" s="35"/>
      <c r="D74" s="35"/>
      <c r="E74" s="279"/>
      <c r="F74" s="38">
        <f>SUM(F11:F72)</f>
        <v>54.800000000000004</v>
      </c>
      <c r="G74" s="280"/>
      <c r="H74" s="23"/>
      <c r="I74" s="40"/>
      <c r="J74" s="281" t="s">
        <v>32</v>
      </c>
      <c r="K74" s="42">
        <f>SUM(K11:K72)</f>
        <v>0</v>
      </c>
      <c r="L74" s="42">
        <f>SUM(L11:L72)</f>
        <v>0</v>
      </c>
      <c r="M74" s="32"/>
      <c r="N74" s="281" t="s">
        <v>33</v>
      </c>
      <c r="O74" s="42">
        <f>SUM(O11:O72)</f>
        <v>0</v>
      </c>
      <c r="P74" s="32"/>
    </row>
    <row r="75" spans="1:20" ht="12.75" customHeight="1" x14ac:dyDescent="0.2">
      <c r="A75" s="44" t="s">
        <v>34</v>
      </c>
      <c r="B75" s="45"/>
      <c r="C75" s="46"/>
      <c r="D75" s="46"/>
      <c r="E75" s="282"/>
      <c r="F75" s="106">
        <f>F35+F48+F50</f>
        <v>1.0899999999999999</v>
      </c>
      <c r="G75" s="283"/>
      <c r="H75" s="70"/>
      <c r="I75" s="32"/>
      <c r="J75" s="32"/>
      <c r="K75" s="51"/>
      <c r="L75" s="51"/>
      <c r="M75" s="32"/>
      <c r="N75" s="32"/>
      <c r="O75" s="32"/>
      <c r="P75" s="32"/>
    </row>
    <row r="76" spans="1:20" ht="12.75" customHeight="1" x14ac:dyDescent="0.2">
      <c r="A76" s="44" t="s">
        <v>35</v>
      </c>
      <c r="B76" s="45"/>
      <c r="C76" s="46"/>
      <c r="D76" s="46"/>
      <c r="E76" s="282"/>
      <c r="F76" s="106">
        <f>F33</f>
        <v>7.0000000000000007E-2</v>
      </c>
      <c r="G76" s="233"/>
      <c r="H76" s="23"/>
      <c r="I76" s="258"/>
      <c r="J76" s="284"/>
      <c r="K76" s="284"/>
      <c r="L76" s="284"/>
      <c r="M76" s="258"/>
      <c r="N76" s="32"/>
      <c r="O76" s="32"/>
      <c r="P76" s="32"/>
    </row>
    <row r="77" spans="1:20" ht="12.75" customHeight="1" x14ac:dyDescent="0.2">
      <c r="A77" s="44" t="s">
        <v>36</v>
      </c>
      <c r="B77" s="45"/>
      <c r="C77" s="46"/>
      <c r="D77" s="46"/>
      <c r="E77" s="282"/>
      <c r="F77" s="106">
        <f>F11+F14+F15+F17+F18+F19+F20+F21+F23+F24+F28+F32+F34+F36+F37+F38+F39+F40+F41+F43+F44+F46+F47+F49+F51+F53+F54+F55+F56+F57+F58+F59+F60+F63+F64+F65+F66+F68+F70+F72</f>
        <v>39.309999999999995</v>
      </c>
      <c r="G77" s="233"/>
      <c r="H77" s="233"/>
      <c r="I77" s="258"/>
      <c r="J77" s="284"/>
      <c r="K77" s="284"/>
      <c r="L77" s="284"/>
      <c r="M77" s="258"/>
      <c r="N77" s="32"/>
      <c r="O77" s="32"/>
      <c r="P77" s="32"/>
    </row>
    <row r="78" spans="1:20" ht="12.75" customHeight="1" x14ac:dyDescent="0.2">
      <c r="A78" s="44" t="s">
        <v>46</v>
      </c>
      <c r="B78" s="45"/>
      <c r="C78" s="46"/>
      <c r="D78" s="46"/>
      <c r="E78" s="282"/>
      <c r="F78" s="106">
        <f>F12+F13+F16+F22+F25+F26+F27+F29+F30+F31+F42+F45+F52+F61+F62+F67+F69+F71</f>
        <v>14.330000000000004</v>
      </c>
      <c r="G78" s="262"/>
      <c r="H78" s="233"/>
      <c r="I78" s="285"/>
      <c r="J78" s="284"/>
      <c r="K78" s="284"/>
      <c r="L78" s="284"/>
      <c r="M78" s="258"/>
      <c r="N78" s="32"/>
      <c r="O78" s="32"/>
      <c r="P78" s="32"/>
    </row>
    <row r="79" spans="1:20" ht="5.25" customHeight="1" x14ac:dyDescent="0.2">
      <c r="D79" s="5"/>
      <c r="E79" s="5"/>
      <c r="F79" s="58"/>
      <c r="G79" s="59"/>
      <c r="H79" s="52"/>
      <c r="I79" s="53"/>
      <c r="J79" s="54"/>
      <c r="K79" s="54"/>
      <c r="L79" s="54"/>
      <c r="M79" s="55"/>
      <c r="N79" s="83"/>
      <c r="O79" s="83"/>
      <c r="P79" s="83"/>
      <c r="Q79" s="83"/>
    </row>
    <row r="80" spans="1:20" ht="12.75" customHeight="1" x14ac:dyDescent="0.2">
      <c r="A80" s="60"/>
      <c r="B80" s="64" t="s">
        <v>4</v>
      </c>
      <c r="C80" s="390"/>
      <c r="D80" s="390"/>
      <c r="E80" s="390"/>
      <c r="F80" s="79"/>
      <c r="G80" s="61"/>
      <c r="H80" s="61"/>
      <c r="I80" s="62"/>
      <c r="J80" s="62"/>
      <c r="N80" s="32"/>
      <c r="O80" s="32"/>
      <c r="P80" s="32"/>
      <c r="Q80" s="260"/>
    </row>
    <row r="81" spans="1:17" ht="12.75" customHeight="1" x14ac:dyDescent="0.2">
      <c r="A81" s="60"/>
      <c r="B81" s="80" t="s">
        <v>37</v>
      </c>
      <c r="C81" s="393" t="s">
        <v>429</v>
      </c>
      <c r="D81" s="393"/>
      <c r="E81" s="393"/>
      <c r="F81" s="393"/>
      <c r="G81" s="393"/>
      <c r="H81" s="393"/>
      <c r="I81" s="393"/>
      <c r="J81" s="393"/>
      <c r="L81" s="63"/>
      <c r="M81" s="63"/>
      <c r="N81" s="32"/>
      <c r="O81" s="32"/>
      <c r="P81" s="32"/>
      <c r="Q81" s="260"/>
    </row>
    <row r="82" spans="1:17" ht="12.75" customHeight="1" x14ac:dyDescent="0.2">
      <c r="A82" s="60"/>
      <c r="B82" s="64"/>
      <c r="C82" s="396" t="s">
        <v>38</v>
      </c>
      <c r="D82" s="396"/>
      <c r="E82" s="396"/>
      <c r="F82" s="396"/>
      <c r="G82" s="396"/>
      <c r="H82" s="396"/>
      <c r="I82" s="396"/>
      <c r="J82" s="396"/>
      <c r="L82" s="391" t="s">
        <v>39</v>
      </c>
      <c r="M82" s="391"/>
      <c r="N82" s="32"/>
      <c r="O82" s="32"/>
      <c r="P82" s="32"/>
      <c r="Q82" s="260"/>
    </row>
    <row r="83" spans="1:17" x14ac:dyDescent="0.2">
      <c r="A83" s="60"/>
      <c r="B83" s="64" t="s">
        <v>4</v>
      </c>
      <c r="C83" s="390"/>
      <c r="D83" s="390"/>
      <c r="E83" s="390"/>
      <c r="F83" s="64"/>
      <c r="G83" s="64"/>
      <c r="H83" s="64"/>
      <c r="I83" s="65"/>
      <c r="J83" s="65"/>
      <c r="N83" s="32"/>
      <c r="O83" s="32"/>
      <c r="P83" s="32"/>
      <c r="Q83" s="260"/>
    </row>
    <row r="84" spans="1:17" x14ac:dyDescent="0.2">
      <c r="A84" s="60"/>
      <c r="B84" s="80" t="s">
        <v>40</v>
      </c>
      <c r="C84" s="393" t="s">
        <v>57</v>
      </c>
      <c r="D84" s="393"/>
      <c r="E84" s="393"/>
      <c r="F84" s="393"/>
      <c r="G84" s="393"/>
      <c r="H84" s="393"/>
      <c r="I84" s="393"/>
      <c r="J84" s="393"/>
      <c r="L84" s="63"/>
      <c r="M84" s="63"/>
      <c r="N84" s="32"/>
      <c r="O84" s="32"/>
      <c r="P84" s="32"/>
      <c r="Q84" s="260"/>
    </row>
    <row r="85" spans="1:17" x14ac:dyDescent="0.2">
      <c r="A85" s="60"/>
      <c r="B85" s="64"/>
      <c r="C85" s="392"/>
      <c r="D85" s="392"/>
      <c r="E85" s="392"/>
      <c r="F85" s="392"/>
      <c r="G85" s="392"/>
      <c r="H85" s="392"/>
      <c r="I85" s="392"/>
      <c r="J85" s="392"/>
      <c r="L85" s="391" t="s">
        <v>39</v>
      </c>
      <c r="M85" s="391"/>
      <c r="N85" s="32"/>
      <c r="O85" s="32"/>
      <c r="P85" s="32"/>
      <c r="Q85" s="260"/>
    </row>
    <row r="86" spans="1:17" x14ac:dyDescent="0.2">
      <c r="A86" s="60"/>
      <c r="B86" s="64" t="s">
        <v>4</v>
      </c>
      <c r="C86" s="66" t="s">
        <v>5</v>
      </c>
      <c r="D86" s="66"/>
      <c r="E86" s="67"/>
      <c r="F86" s="64"/>
      <c r="G86" s="64"/>
      <c r="H86" s="64"/>
      <c r="I86" s="65"/>
      <c r="J86" s="65"/>
      <c r="N86" s="32"/>
      <c r="O86" s="32"/>
      <c r="P86" s="32"/>
      <c r="Q86" s="260"/>
    </row>
    <row r="87" spans="1:17" x14ac:dyDescent="0.2">
      <c r="A87" s="60"/>
      <c r="B87" s="80" t="s">
        <v>6</v>
      </c>
      <c r="C87" s="393" t="s">
        <v>41</v>
      </c>
      <c r="D87" s="393"/>
      <c r="E87" s="393"/>
      <c r="F87" s="393"/>
      <c r="G87" s="393"/>
      <c r="H87" s="393"/>
      <c r="I87" s="393"/>
      <c r="J87" s="393"/>
      <c r="L87" s="63"/>
      <c r="M87" s="63"/>
      <c r="N87" s="32"/>
      <c r="O87" s="32"/>
      <c r="P87" s="32"/>
      <c r="Q87" s="260"/>
    </row>
    <row r="88" spans="1:17" x14ac:dyDescent="0.2">
      <c r="L88" s="391" t="s">
        <v>39</v>
      </c>
      <c r="M88" s="391"/>
    </row>
  </sheetData>
  <sheetProtection selectLockedCells="1" selectUnlockedCells="1"/>
  <autoFilter ref="G10:G72" xr:uid="{A9196598-32F7-4424-87A1-E691410E456F}"/>
  <mergeCells count="32">
    <mergeCell ref="D1:O1"/>
    <mergeCell ref="D3:O3"/>
    <mergeCell ref="A5:Q5"/>
    <mergeCell ref="A6:A9"/>
    <mergeCell ref="B6:C9"/>
    <mergeCell ref="D6:O6"/>
    <mergeCell ref="P6:Q7"/>
    <mergeCell ref="D7:G7"/>
    <mergeCell ref="H7:N7"/>
    <mergeCell ref="O7:O9"/>
    <mergeCell ref="L8:L9"/>
    <mergeCell ref="M8:M9"/>
    <mergeCell ref="N8:N9"/>
    <mergeCell ref="P8:P9"/>
    <mergeCell ref="Q8:Q9"/>
    <mergeCell ref="L82:M82"/>
    <mergeCell ref="I8:J8"/>
    <mergeCell ref="K8:K9"/>
    <mergeCell ref="C80:E80"/>
    <mergeCell ref="C81:J81"/>
    <mergeCell ref="C82:J82"/>
    <mergeCell ref="B10:C10"/>
    <mergeCell ref="D8:E8"/>
    <mergeCell ref="F8:F9"/>
    <mergeCell ref="G8:G9"/>
    <mergeCell ref="H8:H9"/>
    <mergeCell ref="L88:M88"/>
    <mergeCell ref="L85:M85"/>
    <mergeCell ref="C83:E83"/>
    <mergeCell ref="C84:J84"/>
    <mergeCell ref="C85:J85"/>
    <mergeCell ref="C87:J87"/>
  </mergeCells>
  <printOptions horizontalCentered="1"/>
  <pageMargins left="0.19685039370078741" right="0.19685039370078741" top="0.25" bottom="0.5" header="0.31496062992125984" footer="0.31496062992125984"/>
  <pageSetup paperSize="9" orientation="landscape" useFirstPageNumber="1" horizontalDpi="300" verticalDpi="300" r:id="rId1"/>
  <headerFooter scaleWithDoc="0">
    <oddFooter>&amp;RLapa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3"/>
  <dimension ref="A1:T142"/>
  <sheetViews>
    <sheetView showGridLines="0" view="pageLayout" topLeftCell="A112" zoomScale="120" zoomScaleNormal="100" zoomScaleSheetLayoutView="100" zoomScalePageLayoutView="120" workbookViewId="0">
      <selection activeCell="L137" sqref="L137"/>
    </sheetView>
  </sheetViews>
  <sheetFormatPr defaultColWidth="9.109375" defaultRowHeight="10.199999999999999" x14ac:dyDescent="0.2"/>
  <cols>
    <col min="1" max="1" width="5" style="27" customWidth="1"/>
    <col min="2" max="2" width="15.66406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2.33203125" style="31" customWidth="1"/>
    <col min="17" max="17" width="17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146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7.9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28" t="s">
        <v>15</v>
      </c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30"/>
      <c r="P6" s="408" t="s">
        <v>9</v>
      </c>
      <c r="Q6" s="431"/>
    </row>
    <row r="7" spans="1:20" ht="12.75" customHeight="1" x14ac:dyDescent="0.2">
      <c r="A7" s="388"/>
      <c r="B7" s="427"/>
      <c r="C7" s="427" t="s">
        <v>45</v>
      </c>
      <c r="D7" s="427"/>
      <c r="E7" s="427"/>
      <c r="F7" s="427"/>
      <c r="G7" s="427"/>
      <c r="H7" s="389" t="s">
        <v>17</v>
      </c>
      <c r="I7" s="389"/>
      <c r="J7" s="389"/>
      <c r="K7" s="389"/>
      <c r="L7" s="389"/>
      <c r="M7" s="389"/>
      <c r="N7" s="389"/>
      <c r="O7" s="434" t="s">
        <v>18</v>
      </c>
      <c r="P7" s="432"/>
      <c r="Q7" s="433"/>
    </row>
    <row r="8" spans="1:20" ht="15.15" customHeight="1" x14ac:dyDescent="0.2">
      <c r="A8" s="388"/>
      <c r="B8" s="427"/>
      <c r="C8" s="427" t="s">
        <v>19</v>
      </c>
      <c r="D8" s="427"/>
      <c r="E8" s="388" t="s">
        <v>20</v>
      </c>
      <c r="F8" s="388" t="s">
        <v>24</v>
      </c>
      <c r="G8" s="388" t="s">
        <v>21</v>
      </c>
      <c r="H8" s="389" t="s">
        <v>22</v>
      </c>
      <c r="I8" s="389" t="s">
        <v>7</v>
      </c>
      <c r="J8" s="389"/>
      <c r="K8" s="424" t="s">
        <v>23</v>
      </c>
      <c r="L8" s="424" t="s">
        <v>24</v>
      </c>
      <c r="M8" s="424" t="s">
        <v>25</v>
      </c>
      <c r="N8" s="424" t="s">
        <v>26</v>
      </c>
      <c r="O8" s="425"/>
      <c r="P8" s="425" t="s">
        <v>27</v>
      </c>
      <c r="Q8" s="403" t="s">
        <v>28</v>
      </c>
    </row>
    <row r="9" spans="1:20" ht="33.75" customHeight="1" x14ac:dyDescent="0.2">
      <c r="A9" s="388"/>
      <c r="B9" s="427"/>
      <c r="C9" s="347" t="s">
        <v>0</v>
      </c>
      <c r="D9" s="347" t="s">
        <v>1</v>
      </c>
      <c r="E9" s="388"/>
      <c r="F9" s="388"/>
      <c r="G9" s="388"/>
      <c r="H9" s="389"/>
      <c r="I9" s="354" t="s">
        <v>3</v>
      </c>
      <c r="J9" s="354" t="s">
        <v>29</v>
      </c>
      <c r="K9" s="424"/>
      <c r="L9" s="424"/>
      <c r="M9" s="424"/>
      <c r="N9" s="424"/>
      <c r="O9" s="426"/>
      <c r="P9" s="426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2" t="s">
        <v>434</v>
      </c>
      <c r="B11" s="158" t="s">
        <v>390</v>
      </c>
      <c r="C11" s="121">
        <v>0</v>
      </c>
      <c r="D11" s="121">
        <v>0.378</v>
      </c>
      <c r="E11" s="121">
        <f>0.378</f>
        <v>0.378</v>
      </c>
      <c r="F11" s="109">
        <v>3470</v>
      </c>
      <c r="G11" s="108" t="s">
        <v>246</v>
      </c>
      <c r="H11" s="108"/>
      <c r="I11" s="108"/>
      <c r="J11" s="108"/>
      <c r="K11" s="108"/>
      <c r="L11" s="108"/>
      <c r="M11" s="108"/>
      <c r="N11" s="108"/>
      <c r="O11" s="109">
        <v>1370</v>
      </c>
      <c r="P11" s="109">
        <v>80440070575</v>
      </c>
      <c r="Q11" s="109">
        <v>80440070566</v>
      </c>
      <c r="R11" s="23"/>
      <c r="S11" s="23"/>
      <c r="T11" s="23"/>
    </row>
    <row r="12" spans="1:20" x14ac:dyDescent="0.2">
      <c r="A12" s="182"/>
      <c r="B12" s="158" t="s">
        <v>485</v>
      </c>
      <c r="C12" s="121">
        <v>0</v>
      </c>
      <c r="D12" s="121">
        <v>6.6000000000000003E-2</v>
      </c>
      <c r="E12" s="121">
        <f>D12</f>
        <v>6.6000000000000003E-2</v>
      </c>
      <c r="F12" s="109">
        <v>650</v>
      </c>
      <c r="G12" s="108" t="s">
        <v>246</v>
      </c>
      <c r="H12" s="108"/>
      <c r="I12" s="108"/>
      <c r="J12" s="108"/>
      <c r="K12" s="108"/>
      <c r="L12" s="108"/>
      <c r="M12" s="108"/>
      <c r="N12" s="108"/>
      <c r="O12" s="109">
        <v>340</v>
      </c>
      <c r="P12" s="109">
        <v>80440070549</v>
      </c>
      <c r="Q12" s="327" t="s">
        <v>484</v>
      </c>
      <c r="R12" s="23"/>
      <c r="S12" s="23"/>
      <c r="T12" s="23"/>
    </row>
    <row r="13" spans="1:20" ht="20.399999999999999" x14ac:dyDescent="0.2">
      <c r="A13" s="308" t="s">
        <v>147</v>
      </c>
      <c r="B13" s="309" t="s">
        <v>409</v>
      </c>
      <c r="C13" s="153">
        <v>0</v>
      </c>
      <c r="D13" s="153">
        <v>0.53</v>
      </c>
      <c r="E13" s="153">
        <v>0.53</v>
      </c>
      <c r="F13" s="255">
        <f>E13*1000*3.5</f>
        <v>1855</v>
      </c>
      <c r="G13" s="152" t="s">
        <v>30</v>
      </c>
      <c r="H13" s="155" t="s">
        <v>250</v>
      </c>
      <c r="I13" s="154">
        <v>0.56999999999999995</v>
      </c>
      <c r="J13" s="151" t="s">
        <v>251</v>
      </c>
      <c r="K13" s="154">
        <v>12.6</v>
      </c>
      <c r="L13" s="154"/>
      <c r="M13" s="154"/>
      <c r="N13" s="154" t="s">
        <v>145</v>
      </c>
      <c r="O13" s="154">
        <v>23</v>
      </c>
      <c r="P13" s="154">
        <v>80440100291</v>
      </c>
      <c r="Q13" s="154">
        <v>80440100291</v>
      </c>
      <c r="R13" s="23"/>
      <c r="S13" s="23"/>
      <c r="T13" s="23"/>
    </row>
    <row r="14" spans="1:20" x14ac:dyDescent="0.2">
      <c r="A14" s="194"/>
      <c r="B14" s="195"/>
      <c r="C14" s="116">
        <v>0.19500000000000001</v>
      </c>
      <c r="D14" s="116">
        <v>0.29500000000000004</v>
      </c>
      <c r="E14" s="116">
        <v>0.1</v>
      </c>
      <c r="F14" s="103">
        <v>450</v>
      </c>
      <c r="G14" s="90" t="s">
        <v>30</v>
      </c>
      <c r="H14" s="90"/>
      <c r="I14" s="90"/>
      <c r="J14" s="90"/>
      <c r="K14" s="90"/>
      <c r="L14" s="90"/>
      <c r="M14" s="90"/>
      <c r="N14" s="90"/>
      <c r="O14" s="103"/>
      <c r="P14" s="103">
        <v>80440070494</v>
      </c>
      <c r="Q14" s="103">
        <v>80440070495</v>
      </c>
      <c r="R14" s="23"/>
      <c r="S14" s="23"/>
      <c r="T14" s="23"/>
    </row>
    <row r="15" spans="1:20" x14ac:dyDescent="0.2">
      <c r="A15" s="286" t="s">
        <v>148</v>
      </c>
      <c r="B15" s="163" t="s">
        <v>196</v>
      </c>
      <c r="C15" s="114">
        <v>0</v>
      </c>
      <c r="D15" s="114">
        <v>0.19500000000000001</v>
      </c>
      <c r="E15" s="114">
        <v>0.19500000000000001</v>
      </c>
      <c r="F15" s="102">
        <v>878</v>
      </c>
      <c r="G15" s="89" t="s">
        <v>30</v>
      </c>
      <c r="H15" s="89"/>
      <c r="I15" s="89"/>
      <c r="J15" s="89"/>
      <c r="K15" s="89"/>
      <c r="L15" s="89"/>
      <c r="M15" s="89"/>
      <c r="N15" s="89"/>
      <c r="O15" s="102"/>
      <c r="P15" s="102">
        <v>80440070494</v>
      </c>
      <c r="Q15" s="102">
        <v>80440070494</v>
      </c>
      <c r="R15" s="23"/>
      <c r="S15" s="23"/>
      <c r="T15" s="23"/>
    </row>
    <row r="16" spans="1:20" x14ac:dyDescent="0.2">
      <c r="A16" s="194"/>
      <c r="B16" s="305"/>
      <c r="C16" s="116">
        <v>0.19500000000000001</v>
      </c>
      <c r="D16" s="116">
        <v>0.29500000000000004</v>
      </c>
      <c r="E16" s="116">
        <v>0.1</v>
      </c>
      <c r="F16" s="103">
        <v>450</v>
      </c>
      <c r="G16" s="90" t="s">
        <v>30</v>
      </c>
      <c r="H16" s="90"/>
      <c r="I16" s="90"/>
      <c r="J16" s="90"/>
      <c r="K16" s="90"/>
      <c r="L16" s="90"/>
      <c r="M16" s="90"/>
      <c r="N16" s="90"/>
      <c r="O16" s="103"/>
      <c r="P16" s="103">
        <v>80440070494</v>
      </c>
      <c r="Q16" s="103">
        <v>80440070495</v>
      </c>
      <c r="R16" s="23"/>
      <c r="S16" s="23"/>
      <c r="T16" s="23"/>
    </row>
    <row r="17" spans="1:20" x14ac:dyDescent="0.2">
      <c r="A17" s="286" t="s">
        <v>149</v>
      </c>
      <c r="B17" s="306" t="s">
        <v>197</v>
      </c>
      <c r="C17" s="114">
        <v>0</v>
      </c>
      <c r="D17" s="114">
        <v>0.15</v>
      </c>
      <c r="E17" s="114">
        <v>0.15</v>
      </c>
      <c r="F17" s="102">
        <v>525</v>
      </c>
      <c r="G17" s="89" t="s">
        <v>31</v>
      </c>
      <c r="H17" s="89"/>
      <c r="I17" s="89"/>
      <c r="J17" s="89"/>
      <c r="K17" s="89"/>
      <c r="L17" s="89"/>
      <c r="M17" s="89"/>
      <c r="N17" s="89"/>
      <c r="O17" s="102"/>
      <c r="P17" s="102">
        <v>80440080430</v>
      </c>
      <c r="Q17" s="102">
        <v>80440080430</v>
      </c>
      <c r="R17" s="23"/>
      <c r="S17" s="23"/>
      <c r="T17" s="23"/>
    </row>
    <row r="18" spans="1:20" x14ac:dyDescent="0.2">
      <c r="A18" s="194"/>
      <c r="B18" s="305"/>
      <c r="C18" s="125">
        <v>0.15</v>
      </c>
      <c r="D18" s="125">
        <v>0.26</v>
      </c>
      <c r="E18" s="125">
        <v>0.11</v>
      </c>
      <c r="F18" s="149">
        <v>385</v>
      </c>
      <c r="G18" s="130" t="s">
        <v>30</v>
      </c>
      <c r="H18" s="130"/>
      <c r="I18" s="130"/>
      <c r="J18" s="130"/>
      <c r="K18" s="130"/>
      <c r="L18" s="130"/>
      <c r="M18" s="130"/>
      <c r="N18" s="130"/>
      <c r="O18" s="146"/>
      <c r="P18" s="146">
        <v>80440080430</v>
      </c>
      <c r="Q18" s="146">
        <v>80440080430</v>
      </c>
      <c r="R18" s="23"/>
      <c r="S18" s="23"/>
      <c r="T18" s="23"/>
    </row>
    <row r="19" spans="1:20" x14ac:dyDescent="0.2">
      <c r="A19" s="286" t="s">
        <v>150</v>
      </c>
      <c r="B19" s="306" t="s">
        <v>198</v>
      </c>
      <c r="C19" s="114">
        <v>0</v>
      </c>
      <c r="D19" s="114">
        <v>0.45500000000000002</v>
      </c>
      <c r="E19" s="114">
        <v>0.45500000000000002</v>
      </c>
      <c r="F19" s="102">
        <v>2730</v>
      </c>
      <c r="G19" s="89" t="s">
        <v>31</v>
      </c>
      <c r="H19" s="89"/>
      <c r="I19" s="89"/>
      <c r="J19" s="89"/>
      <c r="K19" s="89"/>
      <c r="L19" s="89"/>
      <c r="M19" s="89"/>
      <c r="N19" s="89"/>
      <c r="O19" s="102"/>
      <c r="P19" s="102">
        <v>80440080432</v>
      </c>
      <c r="Q19" s="102">
        <v>80440080432</v>
      </c>
      <c r="R19" s="23"/>
      <c r="S19" s="23"/>
      <c r="T19" s="23"/>
    </row>
    <row r="20" spans="1:20" x14ac:dyDescent="0.2">
      <c r="A20" s="194"/>
      <c r="B20" s="307"/>
      <c r="C20" s="116">
        <v>0.45500000000000002</v>
      </c>
      <c r="D20" s="116">
        <v>0.49</v>
      </c>
      <c r="E20" s="116">
        <v>3.5000000000000003E-2</v>
      </c>
      <c r="F20" s="103">
        <v>210</v>
      </c>
      <c r="G20" s="90" t="s">
        <v>31</v>
      </c>
      <c r="H20" s="90"/>
      <c r="I20" s="90"/>
      <c r="J20" s="90"/>
      <c r="K20" s="90"/>
      <c r="L20" s="90"/>
      <c r="M20" s="90"/>
      <c r="N20" s="90"/>
      <c r="O20" s="103"/>
      <c r="P20" s="103">
        <v>80440110063</v>
      </c>
      <c r="Q20" s="103">
        <v>80440080437</v>
      </c>
      <c r="R20" s="23"/>
      <c r="S20" s="23"/>
      <c r="T20" s="23"/>
    </row>
    <row r="21" spans="1:20" x14ac:dyDescent="0.2">
      <c r="A21" s="286" t="s">
        <v>151</v>
      </c>
      <c r="B21" s="163" t="s">
        <v>199</v>
      </c>
      <c r="C21" s="114">
        <v>0</v>
      </c>
      <c r="D21" s="114">
        <v>0.05</v>
      </c>
      <c r="E21" s="114">
        <v>0.05</v>
      </c>
      <c r="F21" s="102">
        <v>200</v>
      </c>
      <c r="G21" s="89" t="s">
        <v>31</v>
      </c>
      <c r="H21" s="89"/>
      <c r="I21" s="89"/>
      <c r="J21" s="89"/>
      <c r="K21" s="89"/>
      <c r="L21" s="89"/>
      <c r="M21" s="89"/>
      <c r="N21" s="89"/>
      <c r="O21" s="102"/>
      <c r="P21" s="102">
        <v>80440070498</v>
      </c>
      <c r="Q21" s="102">
        <v>80440070498</v>
      </c>
      <c r="R21" s="23"/>
      <c r="S21" s="23"/>
      <c r="T21" s="23"/>
    </row>
    <row r="22" spans="1:20" x14ac:dyDescent="0.2">
      <c r="A22" s="181"/>
      <c r="B22" s="159"/>
      <c r="C22" s="124">
        <v>0.05</v>
      </c>
      <c r="D22" s="124">
        <v>0.39999999999999997</v>
      </c>
      <c r="E22" s="124">
        <v>0.35</v>
      </c>
      <c r="F22" s="149">
        <v>1400</v>
      </c>
      <c r="G22" s="128" t="s">
        <v>30</v>
      </c>
      <c r="H22" s="128"/>
      <c r="I22" s="128"/>
      <c r="J22" s="128"/>
      <c r="K22" s="128"/>
      <c r="L22" s="128"/>
      <c r="M22" s="128"/>
      <c r="N22" s="128"/>
      <c r="O22" s="149"/>
      <c r="P22" s="149">
        <v>80440070498</v>
      </c>
      <c r="Q22" s="149">
        <v>80440070498</v>
      </c>
      <c r="R22" s="23"/>
      <c r="S22" s="23"/>
      <c r="T22" s="23"/>
    </row>
    <row r="23" spans="1:20" x14ac:dyDescent="0.2">
      <c r="A23" s="194"/>
      <c r="B23" s="195"/>
      <c r="C23" s="116">
        <v>0.39999999999999997</v>
      </c>
      <c r="D23" s="116">
        <v>0.65999999999999992</v>
      </c>
      <c r="E23" s="116">
        <v>0.26</v>
      </c>
      <c r="F23" s="103">
        <v>1300</v>
      </c>
      <c r="G23" s="90" t="s">
        <v>31</v>
      </c>
      <c r="H23" s="90"/>
      <c r="I23" s="90"/>
      <c r="J23" s="90"/>
      <c r="K23" s="90"/>
      <c r="L23" s="90"/>
      <c r="M23" s="90"/>
      <c r="N23" s="90"/>
      <c r="O23" s="103"/>
      <c r="P23" s="103">
        <v>80440070498</v>
      </c>
      <c r="Q23" s="103">
        <v>80440070499</v>
      </c>
      <c r="R23" s="23"/>
      <c r="S23" s="23"/>
      <c r="T23" s="23"/>
    </row>
    <row r="24" spans="1:20" x14ac:dyDescent="0.2">
      <c r="A24" s="183" t="s">
        <v>152</v>
      </c>
      <c r="B24" s="158" t="s">
        <v>200</v>
      </c>
      <c r="C24" s="121">
        <v>0</v>
      </c>
      <c r="D24" s="121">
        <v>0.185</v>
      </c>
      <c r="E24" s="121">
        <v>0.185</v>
      </c>
      <c r="F24" s="109">
        <v>648</v>
      </c>
      <c r="G24" s="108" t="s">
        <v>30</v>
      </c>
      <c r="H24" s="108"/>
      <c r="I24" s="108"/>
      <c r="J24" s="108"/>
      <c r="K24" s="108"/>
      <c r="L24" s="108"/>
      <c r="M24" s="108"/>
      <c r="N24" s="108"/>
      <c r="O24" s="109"/>
      <c r="P24" s="109">
        <v>80440070471</v>
      </c>
      <c r="Q24" s="109">
        <v>80440070471</v>
      </c>
      <c r="R24" s="23"/>
      <c r="S24" s="23"/>
      <c r="T24" s="23"/>
    </row>
    <row r="25" spans="1:20" ht="12.75" customHeight="1" x14ac:dyDescent="0.2">
      <c r="A25" s="286" t="s">
        <v>153</v>
      </c>
      <c r="B25" s="163" t="s">
        <v>201</v>
      </c>
      <c r="C25" s="167">
        <v>0</v>
      </c>
      <c r="D25" s="167">
        <v>0.92500000000000004</v>
      </c>
      <c r="E25" s="167">
        <v>0.92500000000000004</v>
      </c>
      <c r="F25" s="170">
        <v>6475</v>
      </c>
      <c r="G25" s="89" t="s">
        <v>31</v>
      </c>
      <c r="H25" s="422" t="s">
        <v>249</v>
      </c>
      <c r="I25" s="102"/>
      <c r="J25" s="399" t="s">
        <v>60</v>
      </c>
      <c r="K25" s="102"/>
      <c r="L25" s="89"/>
      <c r="M25" s="89"/>
      <c r="N25" s="102"/>
      <c r="O25" s="102">
        <v>1731</v>
      </c>
      <c r="P25" s="102">
        <v>80440070472</v>
      </c>
      <c r="Q25" s="102">
        <v>80440070472</v>
      </c>
      <c r="R25" s="23"/>
      <c r="S25" s="23"/>
      <c r="T25" s="23"/>
    </row>
    <row r="26" spans="1:20" x14ac:dyDescent="0.2">
      <c r="A26" s="194"/>
      <c r="B26" s="195"/>
      <c r="C26" s="116">
        <v>0.92500000000000004</v>
      </c>
      <c r="D26" s="116">
        <v>1.46</v>
      </c>
      <c r="E26" s="116">
        <v>0.53500000000000003</v>
      </c>
      <c r="F26" s="103">
        <v>2409</v>
      </c>
      <c r="G26" s="90" t="s">
        <v>31</v>
      </c>
      <c r="H26" s="423"/>
      <c r="I26" s="103">
        <v>1.4850000000000001</v>
      </c>
      <c r="J26" s="400"/>
      <c r="K26" s="103">
        <v>49.55</v>
      </c>
      <c r="L26" s="90"/>
      <c r="M26" s="90"/>
      <c r="N26" s="103" t="s">
        <v>252</v>
      </c>
      <c r="O26" s="103">
        <v>72</v>
      </c>
      <c r="P26" s="103">
        <v>80440070472</v>
      </c>
      <c r="Q26" s="103">
        <v>80440110062</v>
      </c>
      <c r="R26" s="23"/>
      <c r="S26" s="23"/>
      <c r="T26" s="23"/>
    </row>
    <row r="27" spans="1:20" x14ac:dyDescent="0.2">
      <c r="A27" s="286" t="s">
        <v>154</v>
      </c>
      <c r="B27" s="163" t="s">
        <v>483</v>
      </c>
      <c r="C27" s="123">
        <v>0</v>
      </c>
      <c r="D27" s="123">
        <v>0.47</v>
      </c>
      <c r="E27" s="123">
        <v>0.47</v>
      </c>
      <c r="F27" s="99">
        <v>1880</v>
      </c>
      <c r="G27" s="89" t="s">
        <v>30</v>
      </c>
      <c r="H27" s="89"/>
      <c r="I27" s="89"/>
      <c r="J27" s="89"/>
      <c r="K27" s="89"/>
      <c r="L27" s="89"/>
      <c r="M27" s="89"/>
      <c r="N27" s="89"/>
      <c r="O27" s="102"/>
      <c r="P27" s="102">
        <v>80440080421</v>
      </c>
      <c r="Q27" s="102">
        <v>80440080421</v>
      </c>
      <c r="R27" s="23"/>
      <c r="S27" s="23"/>
      <c r="T27" s="23"/>
    </row>
    <row r="28" spans="1:20" x14ac:dyDescent="0.2">
      <c r="A28" s="181"/>
      <c r="B28" s="159"/>
      <c r="C28" s="123">
        <v>0.47</v>
      </c>
      <c r="D28" s="123">
        <v>0.61</v>
      </c>
      <c r="E28" s="123">
        <v>0.14000000000000001</v>
      </c>
      <c r="F28" s="99">
        <v>602</v>
      </c>
      <c r="G28" s="86" t="s">
        <v>30</v>
      </c>
      <c r="H28" s="86"/>
      <c r="I28" s="86"/>
      <c r="J28" s="86"/>
      <c r="K28" s="86"/>
      <c r="L28" s="86"/>
      <c r="M28" s="86"/>
      <c r="N28" s="86"/>
      <c r="O28" s="99"/>
      <c r="P28" s="99">
        <v>80440080420</v>
      </c>
      <c r="Q28" s="99">
        <v>80440080420</v>
      </c>
      <c r="R28" s="23"/>
      <c r="S28" s="23"/>
      <c r="T28" s="23"/>
    </row>
    <row r="29" spans="1:20" x14ac:dyDescent="0.2">
      <c r="A29" s="194"/>
      <c r="B29" s="195"/>
      <c r="C29" s="124">
        <v>0.61</v>
      </c>
      <c r="D29" s="124">
        <v>0.7</v>
      </c>
      <c r="E29" s="124">
        <v>0.09</v>
      </c>
      <c r="F29" s="149">
        <v>270</v>
      </c>
      <c r="G29" s="128" t="s">
        <v>64</v>
      </c>
      <c r="H29" s="128"/>
      <c r="I29" s="128"/>
      <c r="J29" s="128"/>
      <c r="K29" s="128"/>
      <c r="L29" s="128"/>
      <c r="M29" s="128"/>
      <c r="N29" s="128"/>
      <c r="O29" s="149"/>
      <c r="P29" s="149">
        <v>80440080420</v>
      </c>
      <c r="Q29" s="149">
        <v>80440080420</v>
      </c>
      <c r="R29" s="23"/>
      <c r="S29" s="23"/>
      <c r="T29" s="23"/>
    </row>
    <row r="30" spans="1:20" x14ac:dyDescent="0.2">
      <c r="A30" s="182" t="s">
        <v>155</v>
      </c>
      <c r="B30" s="156" t="s">
        <v>203</v>
      </c>
      <c r="C30" s="114">
        <v>0</v>
      </c>
      <c r="D30" s="114">
        <v>0.16500000000000001</v>
      </c>
      <c r="E30" s="114">
        <v>0.16500000000000001</v>
      </c>
      <c r="F30" s="102">
        <v>660</v>
      </c>
      <c r="G30" s="89" t="s">
        <v>30</v>
      </c>
      <c r="H30" s="89"/>
      <c r="I30" s="89"/>
      <c r="J30" s="89"/>
      <c r="K30" s="89"/>
      <c r="L30" s="89"/>
      <c r="M30" s="89"/>
      <c r="N30" s="89"/>
      <c r="O30" s="102"/>
      <c r="P30" s="102">
        <v>80440110009</v>
      </c>
      <c r="Q30" s="102">
        <v>80440110009</v>
      </c>
      <c r="R30" s="23"/>
      <c r="S30" s="23"/>
      <c r="T30" s="23"/>
    </row>
    <row r="31" spans="1:20" x14ac:dyDescent="0.2">
      <c r="A31" s="286" t="s">
        <v>156</v>
      </c>
      <c r="B31" s="163" t="s">
        <v>204</v>
      </c>
      <c r="C31" s="114">
        <v>0</v>
      </c>
      <c r="D31" s="114">
        <v>0.5</v>
      </c>
      <c r="E31" s="114">
        <v>0.5</v>
      </c>
      <c r="F31" s="102">
        <v>3500</v>
      </c>
      <c r="G31" s="89" t="s">
        <v>246</v>
      </c>
      <c r="H31" s="89"/>
      <c r="I31" s="89"/>
      <c r="J31" s="89"/>
      <c r="K31" s="89"/>
      <c r="L31" s="89"/>
      <c r="M31" s="89"/>
      <c r="N31" s="89"/>
      <c r="O31" s="102">
        <v>4564</v>
      </c>
      <c r="P31" s="102">
        <v>80440070523</v>
      </c>
      <c r="Q31" s="102">
        <v>80440070521</v>
      </c>
      <c r="R31" s="23"/>
      <c r="S31" s="23"/>
      <c r="T31" s="23"/>
    </row>
    <row r="32" spans="1:20" x14ac:dyDescent="0.2">
      <c r="A32" s="181"/>
      <c r="B32" s="159"/>
      <c r="C32" s="125">
        <v>0.5</v>
      </c>
      <c r="D32" s="125">
        <v>0.61</v>
      </c>
      <c r="E32" s="125">
        <v>0.11</v>
      </c>
      <c r="F32" s="146">
        <v>770</v>
      </c>
      <c r="G32" s="128" t="s">
        <v>246</v>
      </c>
      <c r="H32" s="128"/>
      <c r="I32" s="128"/>
      <c r="J32" s="128"/>
      <c r="K32" s="128"/>
      <c r="L32" s="128"/>
      <c r="M32" s="128"/>
      <c r="N32" s="128"/>
      <c r="O32" s="149">
        <f>870</f>
        <v>870</v>
      </c>
      <c r="P32" s="149">
        <v>80440070485</v>
      </c>
      <c r="Q32" s="149">
        <v>80440070485</v>
      </c>
      <c r="R32" s="23"/>
      <c r="S32" s="23"/>
      <c r="T32" s="23"/>
    </row>
    <row r="33" spans="1:20" x14ac:dyDescent="0.2">
      <c r="A33" s="181"/>
      <c r="B33" s="159"/>
      <c r="C33" s="123">
        <v>0.61</v>
      </c>
      <c r="D33" s="123">
        <v>0.8</v>
      </c>
      <c r="E33" s="123">
        <v>0.19</v>
      </c>
      <c r="F33" s="99">
        <v>1600</v>
      </c>
      <c r="G33" s="86" t="s">
        <v>31</v>
      </c>
      <c r="H33" s="86"/>
      <c r="I33" s="86"/>
      <c r="J33" s="86"/>
      <c r="K33" s="86"/>
      <c r="L33" s="86"/>
      <c r="M33" s="86"/>
      <c r="N33" s="86"/>
      <c r="O33" s="99">
        <f>209+985</f>
        <v>1194</v>
      </c>
      <c r="P33" s="99">
        <v>80440070485</v>
      </c>
      <c r="Q33" s="99">
        <v>80440070485</v>
      </c>
      <c r="R33" s="23"/>
      <c r="S33" s="23"/>
      <c r="T33" s="23"/>
    </row>
    <row r="34" spans="1:20" x14ac:dyDescent="0.2">
      <c r="A34" s="181"/>
      <c r="B34" s="159"/>
      <c r="C34" s="123">
        <v>0.8</v>
      </c>
      <c r="D34" s="123">
        <v>2.5300000000000002</v>
      </c>
      <c r="E34" s="123">
        <v>1.73</v>
      </c>
      <c r="F34" s="99">
        <v>11950</v>
      </c>
      <c r="G34" s="86" t="s">
        <v>31</v>
      </c>
      <c r="H34" s="86"/>
      <c r="I34" s="86"/>
      <c r="J34" s="86"/>
      <c r="K34" s="86"/>
      <c r="L34" s="86"/>
      <c r="M34" s="86"/>
      <c r="N34" s="86"/>
      <c r="O34" s="99">
        <v>3180</v>
      </c>
      <c r="P34" s="99">
        <v>80440070485</v>
      </c>
      <c r="Q34" s="99">
        <v>80440080436</v>
      </c>
      <c r="R34" s="23"/>
      <c r="S34" s="23"/>
      <c r="T34" s="23"/>
    </row>
    <row r="35" spans="1:20" x14ac:dyDescent="0.2">
      <c r="A35" s="194"/>
      <c r="B35" s="195"/>
      <c r="C35" s="125">
        <v>2.5300000000000002</v>
      </c>
      <c r="D35" s="125">
        <v>2.7850000000000001</v>
      </c>
      <c r="E35" s="125">
        <v>0.255</v>
      </c>
      <c r="F35" s="146">
        <v>1020</v>
      </c>
      <c r="G35" s="129" t="s">
        <v>30</v>
      </c>
      <c r="H35" s="129"/>
      <c r="I35" s="129"/>
      <c r="J35" s="129"/>
      <c r="K35" s="129"/>
      <c r="L35" s="129"/>
      <c r="M35" s="129"/>
      <c r="N35" s="129"/>
      <c r="O35" s="150"/>
      <c r="P35" s="150">
        <v>80440070485</v>
      </c>
      <c r="Q35" s="149">
        <v>80440080436</v>
      </c>
      <c r="R35" s="23"/>
      <c r="S35" s="23"/>
      <c r="T35" s="23"/>
    </row>
    <row r="36" spans="1:20" x14ac:dyDescent="0.2">
      <c r="A36" s="182" t="s">
        <v>157</v>
      </c>
      <c r="B36" s="185" t="s">
        <v>205</v>
      </c>
      <c r="C36" s="121">
        <v>0</v>
      </c>
      <c r="D36" s="121">
        <v>0.17499999999999999</v>
      </c>
      <c r="E36" s="121">
        <v>0.17499999999999999</v>
      </c>
      <c r="F36" s="109">
        <v>963</v>
      </c>
      <c r="G36" s="108" t="s">
        <v>31</v>
      </c>
      <c r="H36" s="108"/>
      <c r="I36" s="108"/>
      <c r="J36" s="108"/>
      <c r="K36" s="108"/>
      <c r="L36" s="108"/>
      <c r="M36" s="108"/>
      <c r="N36" s="108"/>
      <c r="O36" s="109"/>
      <c r="P36" s="109">
        <v>80440070485</v>
      </c>
      <c r="Q36" s="149">
        <v>80440070485</v>
      </c>
      <c r="R36" s="23"/>
      <c r="S36" s="23"/>
      <c r="T36" s="23"/>
    </row>
    <row r="37" spans="1:20" x14ac:dyDescent="0.2">
      <c r="A37" s="179" t="s">
        <v>158</v>
      </c>
      <c r="B37" s="156" t="s">
        <v>206</v>
      </c>
      <c r="C37" s="114">
        <v>0</v>
      </c>
      <c r="D37" s="114">
        <v>0.105</v>
      </c>
      <c r="E37" s="114">
        <v>0.105</v>
      </c>
      <c r="F37" s="102">
        <v>473</v>
      </c>
      <c r="G37" s="89" t="s">
        <v>31</v>
      </c>
      <c r="H37" s="89"/>
      <c r="I37" s="89"/>
      <c r="J37" s="89"/>
      <c r="K37" s="89"/>
      <c r="L37" s="89"/>
      <c r="M37" s="89"/>
      <c r="N37" s="89"/>
      <c r="O37" s="102"/>
      <c r="P37" s="102">
        <v>80440080424</v>
      </c>
      <c r="Q37" s="102">
        <v>80440080424</v>
      </c>
      <c r="R37" s="23"/>
      <c r="S37" s="23"/>
      <c r="T37" s="23"/>
    </row>
    <row r="38" spans="1:20" x14ac:dyDescent="0.2">
      <c r="A38" s="180"/>
      <c r="B38" s="159"/>
      <c r="C38" s="125">
        <v>0.105</v>
      </c>
      <c r="D38" s="125">
        <v>0.38</v>
      </c>
      <c r="E38" s="125">
        <v>0.27500000000000002</v>
      </c>
      <c r="F38" s="99">
        <v>1183</v>
      </c>
      <c r="G38" s="130" t="s">
        <v>30</v>
      </c>
      <c r="H38" s="130"/>
      <c r="I38" s="130"/>
      <c r="J38" s="130"/>
      <c r="K38" s="130"/>
      <c r="L38" s="130"/>
      <c r="M38" s="130"/>
      <c r="N38" s="130"/>
      <c r="O38" s="146"/>
      <c r="P38" s="146">
        <v>80440080424</v>
      </c>
      <c r="Q38" s="146">
        <v>80440080424</v>
      </c>
      <c r="R38" s="23"/>
      <c r="S38" s="23"/>
      <c r="T38" s="23"/>
    </row>
    <row r="39" spans="1:20" x14ac:dyDescent="0.2">
      <c r="A39" s="182" t="s">
        <v>159</v>
      </c>
      <c r="B39" s="158" t="s">
        <v>207</v>
      </c>
      <c r="C39" s="121">
        <v>0</v>
      </c>
      <c r="D39" s="121">
        <v>0.185</v>
      </c>
      <c r="E39" s="121">
        <v>0.185</v>
      </c>
      <c r="F39" s="109">
        <v>555</v>
      </c>
      <c r="G39" s="108" t="s">
        <v>30</v>
      </c>
      <c r="H39" s="108"/>
      <c r="I39" s="108"/>
      <c r="J39" s="108"/>
      <c r="K39" s="108"/>
      <c r="L39" s="108"/>
      <c r="M39" s="108"/>
      <c r="N39" s="108"/>
      <c r="O39" s="109"/>
      <c r="P39" s="109">
        <v>80440080423</v>
      </c>
      <c r="Q39" s="109">
        <v>80440080423</v>
      </c>
      <c r="R39" s="23"/>
      <c r="S39" s="23"/>
      <c r="T39" s="23"/>
    </row>
    <row r="40" spans="1:20" x14ac:dyDescent="0.2">
      <c r="A40" s="181" t="s">
        <v>160</v>
      </c>
      <c r="B40" s="163" t="s">
        <v>385</v>
      </c>
      <c r="C40" s="121">
        <v>0</v>
      </c>
      <c r="D40" s="121">
        <v>0.17599999999999999</v>
      </c>
      <c r="E40" s="121">
        <f>D40</f>
        <v>0.17599999999999999</v>
      </c>
      <c r="F40" s="109">
        <v>940</v>
      </c>
      <c r="G40" s="108" t="s">
        <v>31</v>
      </c>
      <c r="H40" s="108"/>
      <c r="I40" s="108"/>
      <c r="J40" s="108"/>
      <c r="K40" s="108"/>
      <c r="L40" s="108"/>
      <c r="M40" s="108"/>
      <c r="N40" s="108"/>
      <c r="O40" s="109"/>
      <c r="P40" s="109">
        <v>80440110319</v>
      </c>
      <c r="Q40" s="109">
        <v>80440110319</v>
      </c>
      <c r="R40" s="23"/>
      <c r="S40" s="23"/>
      <c r="T40" s="23"/>
    </row>
    <row r="41" spans="1:20" x14ac:dyDescent="0.2">
      <c r="A41" s="194"/>
      <c r="B41" s="195"/>
      <c r="C41" s="121">
        <f>E40</f>
        <v>0.17599999999999999</v>
      </c>
      <c r="D41" s="121">
        <v>0.33200000000000002</v>
      </c>
      <c r="E41" s="121">
        <f>D41-C41</f>
        <v>0.15600000000000003</v>
      </c>
      <c r="F41" s="109">
        <v>754</v>
      </c>
      <c r="G41" s="108" t="s">
        <v>246</v>
      </c>
      <c r="H41" s="108"/>
      <c r="I41" s="108"/>
      <c r="J41" s="108"/>
      <c r="K41" s="108"/>
      <c r="L41" s="108"/>
      <c r="M41" s="108"/>
      <c r="N41" s="108"/>
      <c r="O41" s="109"/>
      <c r="P41" s="109">
        <v>80440110504</v>
      </c>
      <c r="Q41" s="109">
        <v>80440110504</v>
      </c>
      <c r="R41" s="23"/>
      <c r="S41" s="23"/>
      <c r="T41" s="23"/>
    </row>
    <row r="42" spans="1:20" x14ac:dyDescent="0.2">
      <c r="A42" s="182" t="s">
        <v>161</v>
      </c>
      <c r="B42" s="158" t="s">
        <v>208</v>
      </c>
      <c r="C42" s="167">
        <v>0</v>
      </c>
      <c r="D42" s="167">
        <v>0.14000000000000001</v>
      </c>
      <c r="E42" s="167">
        <v>0.14000000000000001</v>
      </c>
      <c r="F42" s="170">
        <v>420</v>
      </c>
      <c r="G42" s="108" t="s">
        <v>30</v>
      </c>
      <c r="H42" s="108"/>
      <c r="I42" s="108"/>
      <c r="J42" s="108"/>
      <c r="K42" s="108"/>
      <c r="L42" s="108"/>
      <c r="M42" s="108"/>
      <c r="N42" s="108"/>
      <c r="O42" s="109"/>
      <c r="P42" s="109">
        <v>80440070485</v>
      </c>
      <c r="Q42" s="109">
        <v>80440080436</v>
      </c>
      <c r="R42" s="23"/>
      <c r="S42" s="23"/>
      <c r="T42" s="23"/>
    </row>
    <row r="43" spans="1:20" ht="20.399999999999999" x14ac:dyDescent="0.2">
      <c r="A43" s="178" t="s">
        <v>162</v>
      </c>
      <c r="B43" s="172" t="s">
        <v>209</v>
      </c>
      <c r="C43" s="287">
        <v>0</v>
      </c>
      <c r="D43" s="287">
        <v>1.56</v>
      </c>
      <c r="E43" s="287">
        <v>1.56</v>
      </c>
      <c r="F43" s="288">
        <v>12800</v>
      </c>
      <c r="G43" s="289" t="s">
        <v>31</v>
      </c>
      <c r="H43" s="290" t="s">
        <v>253</v>
      </c>
      <c r="I43" s="291">
        <v>0.35</v>
      </c>
      <c r="J43" s="346" t="s">
        <v>254</v>
      </c>
      <c r="K43" s="292">
        <v>12.6</v>
      </c>
      <c r="L43" s="292"/>
      <c r="M43" s="292"/>
      <c r="N43" s="290" t="s">
        <v>255</v>
      </c>
      <c r="O43" s="292">
        <f>44+2052</f>
        <v>2096</v>
      </c>
      <c r="P43" s="292">
        <v>80440100207</v>
      </c>
      <c r="Q43" s="292">
        <v>80440100207</v>
      </c>
      <c r="R43" s="23"/>
      <c r="S43" s="23"/>
      <c r="T43" s="23"/>
    </row>
    <row r="44" spans="1:20" x14ac:dyDescent="0.2">
      <c r="A44" s="286" t="s">
        <v>163</v>
      </c>
      <c r="B44" s="163" t="s">
        <v>210</v>
      </c>
      <c r="C44" s="123">
        <v>0</v>
      </c>
      <c r="D44" s="123">
        <v>1.4999999999999999E-2</v>
      </c>
      <c r="E44" s="123">
        <v>1.4999999999999999E-2</v>
      </c>
      <c r="F44" s="99">
        <v>53</v>
      </c>
      <c r="G44" s="89" t="s">
        <v>31</v>
      </c>
      <c r="H44" s="89"/>
      <c r="I44" s="89"/>
      <c r="J44" s="89"/>
      <c r="K44" s="89"/>
      <c r="L44" s="89"/>
      <c r="M44" s="89"/>
      <c r="N44" s="89"/>
      <c r="O44" s="102"/>
      <c r="P44" s="102">
        <v>80440070373</v>
      </c>
      <c r="Q44" s="102">
        <v>80440110049</v>
      </c>
      <c r="R44" s="23"/>
      <c r="S44" s="23"/>
      <c r="T44" s="23"/>
    </row>
    <row r="45" spans="1:20" x14ac:dyDescent="0.2">
      <c r="A45" s="194"/>
      <c r="B45" s="195"/>
      <c r="C45" s="116">
        <v>1.4999999999999999E-2</v>
      </c>
      <c r="D45" s="116">
        <v>0.08</v>
      </c>
      <c r="E45" s="116">
        <v>6.5000000000000002E-2</v>
      </c>
      <c r="F45" s="103">
        <v>195</v>
      </c>
      <c r="G45" s="90" t="s">
        <v>30</v>
      </c>
      <c r="H45" s="90"/>
      <c r="I45" s="90"/>
      <c r="J45" s="90"/>
      <c r="K45" s="90"/>
      <c r="L45" s="90"/>
      <c r="M45" s="90"/>
      <c r="N45" s="90"/>
      <c r="O45" s="103"/>
      <c r="P45" s="103">
        <v>80440070373</v>
      </c>
      <c r="Q45" s="103">
        <v>80440110049</v>
      </c>
      <c r="R45" s="23"/>
      <c r="S45" s="23"/>
      <c r="T45" s="23"/>
    </row>
    <row r="46" spans="1:20" x14ac:dyDescent="0.2">
      <c r="A46" s="181" t="s">
        <v>164</v>
      </c>
      <c r="B46" s="159" t="s">
        <v>211</v>
      </c>
      <c r="C46" s="125">
        <v>0</v>
      </c>
      <c r="D46" s="125">
        <v>0.41</v>
      </c>
      <c r="E46" s="125">
        <v>0.41</v>
      </c>
      <c r="F46" s="146">
        <v>1230</v>
      </c>
      <c r="G46" s="130" t="s">
        <v>30</v>
      </c>
      <c r="H46" s="130"/>
      <c r="I46" s="130"/>
      <c r="J46" s="130"/>
      <c r="K46" s="130"/>
      <c r="L46" s="130"/>
      <c r="M46" s="130"/>
      <c r="N46" s="130"/>
      <c r="O46" s="146"/>
      <c r="P46" s="146">
        <v>80440070501</v>
      </c>
      <c r="Q46" s="146">
        <v>80440070501</v>
      </c>
      <c r="R46" s="23"/>
      <c r="S46" s="23"/>
      <c r="T46" s="23"/>
    </row>
    <row r="47" spans="1:20" x14ac:dyDescent="0.2">
      <c r="A47" s="194"/>
      <c r="B47" s="195"/>
      <c r="C47" s="293">
        <v>0.49</v>
      </c>
      <c r="D47" s="293">
        <v>0.65500000000000003</v>
      </c>
      <c r="E47" s="293">
        <v>0.16500000000000001</v>
      </c>
      <c r="F47" s="141">
        <v>495</v>
      </c>
      <c r="G47" s="142" t="s">
        <v>64</v>
      </c>
      <c r="H47" s="142"/>
      <c r="I47" s="142"/>
      <c r="J47" s="142"/>
      <c r="K47" s="142"/>
      <c r="L47" s="142"/>
      <c r="M47" s="142"/>
      <c r="N47" s="142"/>
      <c r="O47" s="141"/>
      <c r="P47" s="141">
        <v>80440040091</v>
      </c>
      <c r="Q47" s="141">
        <v>80440040215</v>
      </c>
      <c r="R47" s="23"/>
      <c r="S47" s="23"/>
      <c r="T47" s="23"/>
    </row>
    <row r="48" spans="1:20" x14ac:dyDescent="0.2">
      <c r="A48" s="286" t="s">
        <v>165</v>
      </c>
      <c r="B48" s="163" t="s">
        <v>212</v>
      </c>
      <c r="C48" s="114">
        <v>0</v>
      </c>
      <c r="D48" s="114">
        <v>0.17</v>
      </c>
      <c r="E48" s="114">
        <v>0.17</v>
      </c>
      <c r="F48" s="102">
        <v>765</v>
      </c>
      <c r="G48" s="89" t="s">
        <v>31</v>
      </c>
      <c r="H48" s="89"/>
      <c r="I48" s="89"/>
      <c r="J48" s="89"/>
      <c r="K48" s="89"/>
      <c r="L48" s="89"/>
      <c r="M48" s="89"/>
      <c r="N48" s="89"/>
      <c r="O48" s="102"/>
      <c r="P48" s="102">
        <v>80440070465</v>
      </c>
      <c r="Q48" s="102">
        <v>80440070466</v>
      </c>
      <c r="R48" s="23"/>
      <c r="S48" s="23"/>
      <c r="T48" s="23"/>
    </row>
    <row r="49" spans="1:20" x14ac:dyDescent="0.2">
      <c r="A49" s="181"/>
      <c r="B49" s="159"/>
      <c r="C49" s="124">
        <v>0.17</v>
      </c>
      <c r="D49" s="124">
        <v>0.625</v>
      </c>
      <c r="E49" s="124">
        <v>0.45500000000000002</v>
      </c>
      <c r="F49" s="149">
        <v>2275</v>
      </c>
      <c r="G49" s="128" t="s">
        <v>30</v>
      </c>
      <c r="H49" s="128"/>
      <c r="I49" s="128"/>
      <c r="J49" s="128"/>
      <c r="K49" s="128"/>
      <c r="L49" s="128"/>
      <c r="M49" s="128"/>
      <c r="N49" s="128"/>
      <c r="O49" s="149"/>
      <c r="P49" s="149">
        <v>80440070465</v>
      </c>
      <c r="Q49" s="149">
        <v>80440070465</v>
      </c>
      <c r="R49" s="23"/>
      <c r="S49" s="23"/>
      <c r="T49" s="23"/>
    </row>
    <row r="50" spans="1:20" x14ac:dyDescent="0.2">
      <c r="A50" s="194"/>
      <c r="B50" s="195"/>
      <c r="C50" s="116">
        <v>0.625</v>
      </c>
      <c r="D50" s="116">
        <v>0.78</v>
      </c>
      <c r="E50" s="116">
        <v>0.155</v>
      </c>
      <c r="F50" s="103">
        <v>853</v>
      </c>
      <c r="G50" s="90" t="s">
        <v>31</v>
      </c>
      <c r="H50" s="90"/>
      <c r="I50" s="90"/>
      <c r="J50" s="90"/>
      <c r="K50" s="90"/>
      <c r="L50" s="90"/>
      <c r="M50" s="90"/>
      <c r="N50" s="90"/>
      <c r="O50" s="103"/>
      <c r="P50" s="103">
        <v>80440070465</v>
      </c>
      <c r="Q50" s="103">
        <v>80440070465</v>
      </c>
      <c r="R50" s="23"/>
      <c r="S50" s="23"/>
      <c r="T50" s="23"/>
    </row>
    <row r="51" spans="1:20" x14ac:dyDescent="0.2">
      <c r="A51" s="286" t="s">
        <v>166</v>
      </c>
      <c r="B51" s="311" t="s">
        <v>213</v>
      </c>
      <c r="C51" s="114">
        <v>0</v>
      </c>
      <c r="D51" s="114">
        <v>0.23</v>
      </c>
      <c r="E51" s="114">
        <v>0.23</v>
      </c>
      <c r="F51" s="102">
        <v>1380</v>
      </c>
      <c r="G51" s="89" t="s">
        <v>31</v>
      </c>
      <c r="H51" s="89"/>
      <c r="I51" s="89"/>
      <c r="J51" s="89"/>
      <c r="K51" s="89"/>
      <c r="L51" s="89"/>
      <c r="M51" s="89"/>
      <c r="N51" s="89"/>
      <c r="O51" s="102">
        <v>217</v>
      </c>
      <c r="P51" s="102">
        <v>80440110063</v>
      </c>
      <c r="Q51" s="102">
        <v>80440110063</v>
      </c>
      <c r="R51" s="23"/>
      <c r="S51" s="23"/>
      <c r="T51" s="23"/>
    </row>
    <row r="52" spans="1:20" x14ac:dyDescent="0.2">
      <c r="A52" s="181"/>
      <c r="B52" s="159"/>
      <c r="C52" s="124">
        <v>0.23</v>
      </c>
      <c r="D52" s="124">
        <v>0.55500000000000005</v>
      </c>
      <c r="E52" s="124">
        <v>0.32500000000000001</v>
      </c>
      <c r="F52" s="149">
        <v>1950</v>
      </c>
      <c r="G52" s="128" t="s">
        <v>31</v>
      </c>
      <c r="H52" s="128"/>
      <c r="I52" s="128"/>
      <c r="J52" s="128"/>
      <c r="K52" s="128"/>
      <c r="L52" s="128"/>
      <c r="M52" s="128"/>
      <c r="N52" s="128"/>
      <c r="O52" s="149"/>
      <c r="P52" s="149">
        <v>80440110063</v>
      </c>
      <c r="Q52" s="149">
        <v>80440080437</v>
      </c>
      <c r="R52" s="23"/>
      <c r="S52" s="23"/>
      <c r="T52" s="23"/>
    </row>
    <row r="53" spans="1:20" x14ac:dyDescent="0.2">
      <c r="A53" s="194"/>
      <c r="B53" s="195"/>
      <c r="C53" s="124">
        <v>0.55500000000000005</v>
      </c>
      <c r="D53" s="124">
        <v>0.79500000000000004</v>
      </c>
      <c r="E53" s="124">
        <v>0.24</v>
      </c>
      <c r="F53" s="149">
        <v>840</v>
      </c>
      <c r="G53" s="128" t="s">
        <v>30</v>
      </c>
      <c r="H53" s="128"/>
      <c r="I53" s="128"/>
      <c r="J53" s="128"/>
      <c r="K53" s="128"/>
      <c r="L53" s="128"/>
      <c r="M53" s="128"/>
      <c r="N53" s="128"/>
      <c r="O53" s="149"/>
      <c r="P53" s="149">
        <v>80440110063</v>
      </c>
      <c r="Q53" s="149">
        <v>80440080437</v>
      </c>
      <c r="R53" s="23"/>
      <c r="S53" s="23"/>
      <c r="T53" s="23"/>
    </row>
    <row r="54" spans="1:20" x14ac:dyDescent="0.2">
      <c r="A54" s="286" t="s">
        <v>167</v>
      </c>
      <c r="B54" s="158" t="s">
        <v>386</v>
      </c>
      <c r="C54" s="121">
        <v>0</v>
      </c>
      <c r="D54" s="121">
        <v>0.157</v>
      </c>
      <c r="E54" s="121">
        <f>D54</f>
        <v>0.157</v>
      </c>
      <c r="F54" s="109">
        <f>1891-F40</f>
        <v>951</v>
      </c>
      <c r="G54" s="108" t="s">
        <v>31</v>
      </c>
      <c r="H54" s="108"/>
      <c r="I54" s="108"/>
      <c r="J54" s="108"/>
      <c r="K54" s="108"/>
      <c r="L54" s="108"/>
      <c r="M54" s="108"/>
      <c r="N54" s="108"/>
      <c r="O54" s="109"/>
      <c r="P54" s="109">
        <v>80440110289</v>
      </c>
      <c r="Q54" s="109">
        <f>P54</f>
        <v>80440110289</v>
      </c>
      <c r="R54" s="23"/>
      <c r="S54" s="23"/>
      <c r="T54" s="23"/>
    </row>
    <row r="55" spans="1:20" x14ac:dyDescent="0.2">
      <c r="A55" s="286" t="s">
        <v>168</v>
      </c>
      <c r="B55" s="158" t="s">
        <v>214</v>
      </c>
      <c r="C55" s="121">
        <v>0</v>
      </c>
      <c r="D55" s="121">
        <v>0.45</v>
      </c>
      <c r="E55" s="121">
        <v>0.45</v>
      </c>
      <c r="F55" s="109">
        <v>1575</v>
      </c>
      <c r="G55" s="108" t="s">
        <v>30</v>
      </c>
      <c r="H55" s="108"/>
      <c r="I55" s="108"/>
      <c r="J55" s="108"/>
      <c r="K55" s="108"/>
      <c r="L55" s="108"/>
      <c r="M55" s="108"/>
      <c r="N55" s="108"/>
      <c r="O55" s="109"/>
      <c r="P55" s="109">
        <v>80440080431</v>
      </c>
      <c r="Q55" s="109">
        <v>80440080431</v>
      </c>
      <c r="R55" s="23"/>
      <c r="S55" s="23"/>
      <c r="T55" s="23"/>
    </row>
    <row r="56" spans="1:20" x14ac:dyDescent="0.2">
      <c r="A56" s="286" t="s">
        <v>169</v>
      </c>
      <c r="B56" s="311" t="s">
        <v>215</v>
      </c>
      <c r="C56" s="114">
        <v>0</v>
      </c>
      <c r="D56" s="114">
        <v>0.36</v>
      </c>
      <c r="E56" s="114">
        <v>0.36</v>
      </c>
      <c r="F56" s="102">
        <v>1332</v>
      </c>
      <c r="G56" s="89" t="s">
        <v>30</v>
      </c>
      <c r="H56" s="89"/>
      <c r="I56" s="89"/>
      <c r="J56" s="89"/>
      <c r="K56" s="89"/>
      <c r="L56" s="89"/>
      <c r="M56" s="89"/>
      <c r="N56" s="89"/>
      <c r="O56" s="102"/>
      <c r="P56" s="102">
        <v>80440080422</v>
      </c>
      <c r="Q56" s="102">
        <v>80440080422</v>
      </c>
      <c r="R56" s="23"/>
      <c r="S56" s="23"/>
      <c r="T56" s="23"/>
    </row>
    <row r="57" spans="1:20" x14ac:dyDescent="0.2">
      <c r="A57" s="316"/>
      <c r="B57" s="313"/>
      <c r="C57" s="116">
        <v>0.36</v>
      </c>
      <c r="D57" s="116">
        <v>0.625</v>
      </c>
      <c r="E57" s="116">
        <v>0.26500000000000001</v>
      </c>
      <c r="F57" s="103">
        <v>1434</v>
      </c>
      <c r="G57" s="90" t="s">
        <v>31</v>
      </c>
      <c r="H57" s="90"/>
      <c r="I57" s="90"/>
      <c r="J57" s="90"/>
      <c r="K57" s="90"/>
      <c r="L57" s="90"/>
      <c r="M57" s="90"/>
      <c r="N57" s="90"/>
      <c r="O57" s="103"/>
      <c r="P57" s="103">
        <v>80440080204</v>
      </c>
      <c r="Q57" s="103">
        <v>80440080419</v>
      </c>
      <c r="R57" s="23"/>
      <c r="S57" s="23"/>
      <c r="T57" s="23"/>
    </row>
    <row r="58" spans="1:20" x14ac:dyDescent="0.2">
      <c r="A58" s="286" t="s">
        <v>170</v>
      </c>
      <c r="B58" s="163" t="s">
        <v>216</v>
      </c>
      <c r="C58" s="114">
        <v>0</v>
      </c>
      <c r="D58" s="114">
        <v>0.03</v>
      </c>
      <c r="E58" s="114">
        <v>0.03</v>
      </c>
      <c r="F58" s="102">
        <v>114</v>
      </c>
      <c r="G58" s="89" t="s">
        <v>31</v>
      </c>
      <c r="H58" s="89"/>
      <c r="I58" s="89"/>
      <c r="J58" s="89"/>
      <c r="K58" s="89"/>
      <c r="L58" s="89"/>
      <c r="M58" s="89"/>
      <c r="N58" s="89"/>
      <c r="O58" s="102"/>
      <c r="P58" s="102">
        <v>80440070488</v>
      </c>
      <c r="Q58" s="102">
        <v>80440070488</v>
      </c>
      <c r="R58" s="23"/>
      <c r="S58" s="23"/>
      <c r="T58" s="23"/>
    </row>
    <row r="59" spans="1:20" x14ac:dyDescent="0.2">
      <c r="A59" s="194"/>
      <c r="B59" s="195"/>
      <c r="C59" s="116">
        <v>0.03</v>
      </c>
      <c r="D59" s="116">
        <v>0.28000000000000003</v>
      </c>
      <c r="E59" s="116">
        <v>0.25</v>
      </c>
      <c r="F59" s="103">
        <v>1075</v>
      </c>
      <c r="G59" s="90" t="s">
        <v>30</v>
      </c>
      <c r="H59" s="90"/>
      <c r="I59" s="90"/>
      <c r="J59" s="90"/>
      <c r="K59" s="90"/>
      <c r="L59" s="90"/>
      <c r="M59" s="90"/>
      <c r="N59" s="90"/>
      <c r="O59" s="103"/>
      <c r="P59" s="103">
        <v>80440070488</v>
      </c>
      <c r="Q59" s="103">
        <v>80440070488</v>
      </c>
      <c r="R59" s="23"/>
      <c r="S59" s="23"/>
      <c r="T59" s="23"/>
    </row>
    <row r="60" spans="1:20" x14ac:dyDescent="0.2">
      <c r="A60" s="180" t="s">
        <v>171</v>
      </c>
      <c r="B60" s="157" t="s">
        <v>217</v>
      </c>
      <c r="C60" s="120">
        <v>0.03</v>
      </c>
      <c r="D60" s="120">
        <v>0.28000000000000003</v>
      </c>
      <c r="E60" s="120">
        <v>0.25</v>
      </c>
      <c r="F60" s="150">
        <v>1000</v>
      </c>
      <c r="G60" s="90" t="s">
        <v>30</v>
      </c>
      <c r="H60" s="90"/>
      <c r="I60" s="90"/>
      <c r="J60" s="90"/>
      <c r="K60" s="90"/>
      <c r="L60" s="90"/>
      <c r="M60" s="90"/>
      <c r="N60" s="90"/>
      <c r="O60" s="103"/>
      <c r="P60" s="103">
        <v>80440110295</v>
      </c>
      <c r="Q60" s="103">
        <v>80440110295</v>
      </c>
      <c r="R60" s="23"/>
      <c r="S60" s="23"/>
      <c r="T60" s="23"/>
    </row>
    <row r="61" spans="1:20" x14ac:dyDescent="0.2">
      <c r="A61" s="180" t="s">
        <v>172</v>
      </c>
      <c r="B61" s="156" t="s">
        <v>218</v>
      </c>
      <c r="C61" s="121">
        <v>0</v>
      </c>
      <c r="D61" s="121">
        <v>1.03</v>
      </c>
      <c r="E61" s="121">
        <v>1.03</v>
      </c>
      <c r="F61" s="109">
        <v>7555</v>
      </c>
      <c r="G61" s="108" t="s">
        <v>31</v>
      </c>
      <c r="H61" s="108"/>
      <c r="I61" s="108"/>
      <c r="J61" s="108"/>
      <c r="K61" s="108"/>
      <c r="L61" s="108"/>
      <c r="M61" s="108"/>
      <c r="N61" s="108"/>
      <c r="O61" s="109">
        <v>3157</v>
      </c>
      <c r="P61" s="109">
        <v>80440040312</v>
      </c>
      <c r="Q61" s="109">
        <v>80440040312</v>
      </c>
      <c r="R61" s="23"/>
      <c r="S61" s="23"/>
      <c r="T61" s="23"/>
    </row>
    <row r="62" spans="1:20" x14ac:dyDescent="0.2">
      <c r="A62" s="180" t="s">
        <v>173</v>
      </c>
      <c r="B62" s="156" t="s">
        <v>219</v>
      </c>
      <c r="C62" s="114">
        <v>0</v>
      </c>
      <c r="D62" s="114">
        <v>0.3</v>
      </c>
      <c r="E62" s="114">
        <v>0.3</v>
      </c>
      <c r="F62" s="102">
        <v>1200</v>
      </c>
      <c r="G62" s="89" t="s">
        <v>30</v>
      </c>
      <c r="H62" s="89"/>
      <c r="I62" s="89"/>
      <c r="J62" s="89"/>
      <c r="K62" s="89"/>
      <c r="L62" s="89"/>
      <c r="M62" s="89"/>
      <c r="N62" s="89"/>
      <c r="O62" s="102"/>
      <c r="P62" s="102">
        <v>80440070373</v>
      </c>
      <c r="Q62" s="102">
        <v>80440110049</v>
      </c>
      <c r="R62" s="23"/>
      <c r="S62" s="23"/>
      <c r="T62" s="23"/>
    </row>
    <row r="63" spans="1:20" x14ac:dyDescent="0.2">
      <c r="A63" s="180" t="s">
        <v>174</v>
      </c>
      <c r="B63" s="156" t="s">
        <v>220</v>
      </c>
      <c r="C63" s="121">
        <v>0</v>
      </c>
      <c r="D63" s="121">
        <v>0.88</v>
      </c>
      <c r="E63" s="121">
        <v>0.88</v>
      </c>
      <c r="F63" s="109">
        <v>3280</v>
      </c>
      <c r="G63" s="108" t="s">
        <v>30</v>
      </c>
      <c r="H63" s="108"/>
      <c r="I63" s="108"/>
      <c r="J63" s="108"/>
      <c r="K63" s="108"/>
      <c r="L63" s="108"/>
      <c r="M63" s="108"/>
      <c r="N63" s="108"/>
      <c r="O63" s="109"/>
      <c r="P63" s="109">
        <v>80440080429</v>
      </c>
      <c r="Q63" s="109">
        <v>80440080429</v>
      </c>
      <c r="R63" s="23"/>
      <c r="S63" s="23"/>
      <c r="T63" s="23"/>
    </row>
    <row r="64" spans="1:20" x14ac:dyDescent="0.2">
      <c r="A64" s="286" t="s">
        <v>175</v>
      </c>
      <c r="B64" s="163" t="s">
        <v>221</v>
      </c>
      <c r="C64" s="167">
        <v>0</v>
      </c>
      <c r="D64" s="167">
        <v>0.32500000000000001</v>
      </c>
      <c r="E64" s="167">
        <v>0.32500000000000001</v>
      </c>
      <c r="F64" s="170">
        <v>1560</v>
      </c>
      <c r="G64" s="89" t="s">
        <v>31</v>
      </c>
      <c r="H64" s="89"/>
      <c r="I64" s="89"/>
      <c r="J64" s="89"/>
      <c r="K64" s="89"/>
      <c r="L64" s="89"/>
      <c r="M64" s="89"/>
      <c r="N64" s="89"/>
      <c r="O64" s="102"/>
      <c r="P64" s="102">
        <v>80440080426</v>
      </c>
      <c r="Q64" s="102">
        <v>80440080426</v>
      </c>
      <c r="R64" s="23"/>
      <c r="S64" s="23"/>
      <c r="T64" s="23"/>
    </row>
    <row r="65" spans="1:20" x14ac:dyDescent="0.2">
      <c r="A65" s="194"/>
      <c r="B65" s="195"/>
      <c r="C65" s="116">
        <v>0.32500000000000001</v>
      </c>
      <c r="D65" s="116">
        <v>0.435</v>
      </c>
      <c r="E65" s="116">
        <v>0.11</v>
      </c>
      <c r="F65" s="103">
        <v>405</v>
      </c>
      <c r="G65" s="90" t="s">
        <v>30</v>
      </c>
      <c r="H65" s="90"/>
      <c r="I65" s="90"/>
      <c r="J65" s="90"/>
      <c r="K65" s="90"/>
      <c r="L65" s="90"/>
      <c r="M65" s="90"/>
      <c r="N65" s="90"/>
      <c r="O65" s="103"/>
      <c r="P65" s="103">
        <v>80440080426</v>
      </c>
      <c r="Q65" s="103">
        <v>80440080426</v>
      </c>
      <c r="R65" s="23"/>
      <c r="S65" s="23"/>
      <c r="T65" s="23"/>
    </row>
    <row r="66" spans="1:20" x14ac:dyDescent="0.2">
      <c r="A66" s="286" t="s">
        <v>176</v>
      </c>
      <c r="B66" s="276" t="s">
        <v>393</v>
      </c>
      <c r="C66" s="96">
        <v>0</v>
      </c>
      <c r="D66" s="96">
        <v>0.13</v>
      </c>
      <c r="E66" s="96">
        <v>0.13</v>
      </c>
      <c r="F66" s="294">
        <f>E66*1000*6</f>
        <v>780</v>
      </c>
      <c r="G66" s="89" t="s">
        <v>31</v>
      </c>
      <c r="H66" s="89"/>
      <c r="I66" s="89"/>
      <c r="J66" s="89"/>
      <c r="K66" s="89"/>
      <c r="L66" s="89"/>
      <c r="M66" s="89"/>
      <c r="N66" s="89"/>
      <c r="O66" s="102"/>
      <c r="P66" s="102">
        <v>80440100108</v>
      </c>
      <c r="Q66" s="102">
        <v>80440100108</v>
      </c>
      <c r="R66" s="23"/>
      <c r="S66" s="23"/>
      <c r="T66" s="23"/>
    </row>
    <row r="67" spans="1:20" x14ac:dyDescent="0.2">
      <c r="A67" s="142"/>
      <c r="B67" s="142"/>
      <c r="C67" s="97">
        <v>0.13</v>
      </c>
      <c r="D67" s="97">
        <v>0.63</v>
      </c>
      <c r="E67" s="97">
        <v>0.5</v>
      </c>
      <c r="F67" s="295">
        <f>E67*1000*4.5</f>
        <v>2250</v>
      </c>
      <c r="G67" s="90" t="s">
        <v>30</v>
      </c>
      <c r="H67" s="90"/>
      <c r="I67" s="90"/>
      <c r="J67" s="90"/>
      <c r="K67" s="90"/>
      <c r="L67" s="90"/>
      <c r="M67" s="90"/>
      <c r="N67" s="90"/>
      <c r="O67" s="90"/>
      <c r="P67" s="103">
        <v>80440100108</v>
      </c>
      <c r="Q67" s="103">
        <v>80440100108</v>
      </c>
      <c r="R67" s="23"/>
      <c r="S67" s="23"/>
      <c r="T67" s="23"/>
    </row>
    <row r="68" spans="1:20" x14ac:dyDescent="0.2">
      <c r="A68" s="179" t="s">
        <v>177</v>
      </c>
      <c r="B68" s="138" t="s">
        <v>394</v>
      </c>
      <c r="C68" s="107">
        <v>0</v>
      </c>
      <c r="D68" s="107">
        <v>0.05</v>
      </c>
      <c r="E68" s="107">
        <v>0.05</v>
      </c>
      <c r="F68" s="107">
        <f>E68*1000*5</f>
        <v>250</v>
      </c>
      <c r="G68" s="108" t="s">
        <v>30</v>
      </c>
      <c r="H68" s="108"/>
      <c r="I68" s="108"/>
      <c r="J68" s="108"/>
      <c r="K68" s="108"/>
      <c r="L68" s="108"/>
      <c r="M68" s="108"/>
      <c r="N68" s="108"/>
      <c r="O68" s="108"/>
      <c r="P68" s="109">
        <v>80440070506</v>
      </c>
      <c r="Q68" s="109">
        <v>80440070506</v>
      </c>
      <c r="R68" s="23"/>
      <c r="S68" s="23"/>
      <c r="T68" s="23"/>
    </row>
    <row r="69" spans="1:20" x14ac:dyDescent="0.2">
      <c r="A69" s="286" t="s">
        <v>178</v>
      </c>
      <c r="B69" s="163" t="s">
        <v>222</v>
      </c>
      <c r="C69" s="114">
        <v>0</v>
      </c>
      <c r="D69" s="114">
        <v>0.22</v>
      </c>
      <c r="E69" s="114">
        <v>0.22</v>
      </c>
      <c r="F69" s="102">
        <v>750</v>
      </c>
      <c r="G69" s="128" t="s">
        <v>31</v>
      </c>
      <c r="H69" s="89"/>
      <c r="I69" s="89"/>
      <c r="J69" s="89"/>
      <c r="K69" s="89"/>
      <c r="L69" s="89"/>
      <c r="M69" s="89"/>
      <c r="N69" s="89"/>
      <c r="O69" s="102"/>
      <c r="P69" s="102">
        <v>80440040284</v>
      </c>
      <c r="Q69" s="102">
        <v>80440040284</v>
      </c>
      <c r="R69" s="23"/>
      <c r="S69" s="23"/>
      <c r="T69" s="23"/>
    </row>
    <row r="70" spans="1:20" x14ac:dyDescent="0.2">
      <c r="A70" s="181"/>
      <c r="B70" s="159"/>
      <c r="C70" s="124">
        <v>0.22</v>
      </c>
      <c r="D70" s="124">
        <v>0.31</v>
      </c>
      <c r="E70" s="124">
        <v>0.09</v>
      </c>
      <c r="F70" s="149">
        <v>420</v>
      </c>
      <c r="G70" s="128" t="s">
        <v>31</v>
      </c>
      <c r="H70" s="128"/>
      <c r="I70" s="128"/>
      <c r="J70" s="128"/>
      <c r="K70" s="128"/>
      <c r="L70" s="128"/>
      <c r="M70" s="128"/>
      <c r="N70" s="128"/>
      <c r="O70" s="149"/>
      <c r="P70" s="149">
        <v>80440040284</v>
      </c>
      <c r="Q70" s="149">
        <v>80440040284</v>
      </c>
      <c r="R70" s="23"/>
      <c r="S70" s="23"/>
      <c r="T70" s="23"/>
    </row>
    <row r="71" spans="1:20" x14ac:dyDescent="0.2">
      <c r="A71" s="181"/>
      <c r="B71" s="159"/>
      <c r="C71" s="124">
        <v>0.31</v>
      </c>
      <c r="D71" s="124">
        <v>0.6</v>
      </c>
      <c r="E71" s="124">
        <v>0.28999999999999998</v>
      </c>
      <c r="F71" s="149">
        <v>960</v>
      </c>
      <c r="G71" s="128" t="s">
        <v>30</v>
      </c>
      <c r="H71" s="128"/>
      <c r="I71" s="128"/>
      <c r="J71" s="128"/>
      <c r="K71" s="128"/>
      <c r="L71" s="128"/>
      <c r="M71" s="128"/>
      <c r="N71" s="128"/>
      <c r="O71" s="149"/>
      <c r="P71" s="149">
        <v>80440040284</v>
      </c>
      <c r="Q71" s="149">
        <v>80440040284</v>
      </c>
      <c r="R71" s="23"/>
      <c r="S71" s="23"/>
      <c r="T71" s="23"/>
    </row>
    <row r="72" spans="1:20" x14ac:dyDescent="0.2">
      <c r="A72" s="181"/>
      <c r="B72" s="159"/>
      <c r="C72" s="124">
        <v>0.6</v>
      </c>
      <c r="D72" s="124">
        <v>0.69</v>
      </c>
      <c r="E72" s="124">
        <v>0.09</v>
      </c>
      <c r="F72" s="149">
        <v>690</v>
      </c>
      <c r="G72" s="128" t="s">
        <v>31</v>
      </c>
      <c r="H72" s="128"/>
      <c r="I72" s="128"/>
      <c r="J72" s="128"/>
      <c r="K72" s="128"/>
      <c r="L72" s="128"/>
      <c r="M72" s="128"/>
      <c r="N72" s="128"/>
      <c r="O72" s="149"/>
      <c r="P72" s="149">
        <v>80440040284</v>
      </c>
      <c r="Q72" s="149">
        <v>80440040284</v>
      </c>
      <c r="R72" s="23"/>
      <c r="S72" s="23"/>
      <c r="T72" s="23"/>
    </row>
    <row r="73" spans="1:20" x14ac:dyDescent="0.2">
      <c r="A73" s="181"/>
      <c r="B73" s="159"/>
      <c r="C73" s="124">
        <v>0.69</v>
      </c>
      <c r="D73" s="124">
        <v>1.0899999999999999</v>
      </c>
      <c r="E73" s="124">
        <v>0.4</v>
      </c>
      <c r="F73" s="149">
        <v>1280</v>
      </c>
      <c r="G73" s="128" t="s">
        <v>30</v>
      </c>
      <c r="H73" s="128"/>
      <c r="I73" s="128"/>
      <c r="J73" s="128"/>
      <c r="K73" s="128"/>
      <c r="L73" s="128"/>
      <c r="M73" s="128"/>
      <c r="N73" s="128"/>
      <c r="O73" s="149"/>
      <c r="P73" s="149">
        <v>80440040284</v>
      </c>
      <c r="Q73" s="149">
        <v>80440040284</v>
      </c>
      <c r="R73" s="23"/>
      <c r="S73" s="23"/>
      <c r="T73" s="23"/>
    </row>
    <row r="74" spans="1:20" x14ac:dyDescent="0.2">
      <c r="A74" s="194"/>
      <c r="B74" s="195"/>
      <c r="C74" s="124">
        <v>1.0899999999999999</v>
      </c>
      <c r="D74" s="124">
        <v>1.1199999999999999</v>
      </c>
      <c r="E74" s="124">
        <v>0.03</v>
      </c>
      <c r="F74" s="149">
        <v>216</v>
      </c>
      <c r="G74" s="128" t="s">
        <v>31</v>
      </c>
      <c r="H74" s="128"/>
      <c r="I74" s="128"/>
      <c r="J74" s="128"/>
      <c r="K74" s="128"/>
      <c r="L74" s="128"/>
      <c r="M74" s="128"/>
      <c r="N74" s="128"/>
      <c r="O74" s="149"/>
      <c r="P74" s="149">
        <v>80440040312</v>
      </c>
      <c r="Q74" s="149">
        <v>80440040312</v>
      </c>
      <c r="R74" s="23"/>
      <c r="S74" s="23"/>
      <c r="T74" s="23"/>
    </row>
    <row r="75" spans="1:20" x14ac:dyDescent="0.2">
      <c r="A75" s="182" t="s">
        <v>179</v>
      </c>
      <c r="B75" s="156" t="s">
        <v>223</v>
      </c>
      <c r="C75" s="121">
        <v>0</v>
      </c>
      <c r="D75" s="121">
        <v>0.4</v>
      </c>
      <c r="E75" s="121">
        <v>0.4</v>
      </c>
      <c r="F75" s="109">
        <v>1400</v>
      </c>
      <c r="G75" s="108" t="s">
        <v>31</v>
      </c>
      <c r="H75" s="108"/>
      <c r="I75" s="108"/>
      <c r="J75" s="108"/>
      <c r="K75" s="108"/>
      <c r="L75" s="108"/>
      <c r="M75" s="108"/>
      <c r="N75" s="108"/>
      <c r="O75" s="109">
        <v>601</v>
      </c>
      <c r="P75" s="109">
        <v>80440070500</v>
      </c>
      <c r="Q75" s="109">
        <v>80440070500</v>
      </c>
      <c r="R75" s="23"/>
      <c r="S75" s="23"/>
      <c r="T75" s="23"/>
    </row>
    <row r="76" spans="1:20" x14ac:dyDescent="0.2">
      <c r="A76" s="286" t="s">
        <v>180</v>
      </c>
      <c r="B76" s="163" t="s">
        <v>224</v>
      </c>
      <c r="C76" s="114">
        <v>0</v>
      </c>
      <c r="D76" s="114">
        <v>0.80500000000000005</v>
      </c>
      <c r="E76" s="114">
        <v>0.80500000000000005</v>
      </c>
      <c r="F76" s="102">
        <v>6440</v>
      </c>
      <c r="G76" s="89" t="s">
        <v>31</v>
      </c>
      <c r="H76" s="89"/>
      <c r="I76" s="89"/>
      <c r="J76" s="89"/>
      <c r="K76" s="89"/>
      <c r="L76" s="89"/>
      <c r="M76" s="89"/>
      <c r="N76" s="89"/>
      <c r="O76" s="102">
        <v>1309</v>
      </c>
      <c r="P76" s="102">
        <v>80440070469</v>
      </c>
      <c r="Q76" s="102">
        <v>80440070469</v>
      </c>
      <c r="R76" s="23"/>
      <c r="S76" s="23"/>
      <c r="T76" s="23"/>
    </row>
    <row r="77" spans="1:20" x14ac:dyDescent="0.2">
      <c r="A77" s="181"/>
      <c r="B77" s="159"/>
      <c r="C77" s="123">
        <v>0.80500000000000005</v>
      </c>
      <c r="D77" s="123">
        <v>0.90500000000000003</v>
      </c>
      <c r="E77" s="123">
        <v>0.1</v>
      </c>
      <c r="F77" s="149">
        <v>700</v>
      </c>
      <c r="G77" s="86" t="s">
        <v>246</v>
      </c>
      <c r="H77" s="86"/>
      <c r="I77" s="86"/>
      <c r="J77" s="86"/>
      <c r="K77" s="86"/>
      <c r="L77" s="86"/>
      <c r="M77" s="86"/>
      <c r="N77" s="86"/>
      <c r="O77" s="99">
        <v>638</v>
      </c>
      <c r="P77" s="99">
        <v>80440070469</v>
      </c>
      <c r="Q77" s="99">
        <v>80440070469</v>
      </c>
      <c r="R77" s="23"/>
      <c r="S77" s="23"/>
      <c r="T77" s="23"/>
    </row>
    <row r="78" spans="1:20" x14ac:dyDescent="0.2">
      <c r="A78" s="181"/>
      <c r="B78" s="314"/>
      <c r="C78" s="124">
        <v>0.90500000000000003</v>
      </c>
      <c r="D78" s="124">
        <v>0.95500000000000007</v>
      </c>
      <c r="E78" s="124">
        <v>0.05</v>
      </c>
      <c r="F78" s="149">
        <v>350</v>
      </c>
      <c r="G78" s="128" t="s">
        <v>246</v>
      </c>
      <c r="H78" s="128"/>
      <c r="I78" s="128"/>
      <c r="J78" s="128"/>
      <c r="K78" s="128"/>
      <c r="L78" s="128"/>
      <c r="M78" s="128"/>
      <c r="N78" s="128"/>
      <c r="O78" s="149"/>
      <c r="P78" s="149">
        <v>80440070469</v>
      </c>
      <c r="Q78" s="149">
        <v>80440070470</v>
      </c>
      <c r="R78" s="23"/>
      <c r="S78" s="23"/>
      <c r="T78" s="23"/>
    </row>
    <row r="79" spans="1:20" x14ac:dyDescent="0.2">
      <c r="A79" s="194"/>
      <c r="B79" s="315"/>
      <c r="C79" s="124">
        <v>0.95500000000000007</v>
      </c>
      <c r="D79" s="124">
        <v>1.605</v>
      </c>
      <c r="E79" s="124">
        <v>0.65</v>
      </c>
      <c r="F79" s="149">
        <v>4550</v>
      </c>
      <c r="G79" s="128" t="s">
        <v>31</v>
      </c>
      <c r="H79" s="128"/>
      <c r="I79" s="128"/>
      <c r="J79" s="128"/>
      <c r="K79" s="128"/>
      <c r="L79" s="128"/>
      <c r="M79" s="128"/>
      <c r="N79" s="128"/>
      <c r="O79" s="149">
        <v>2231</v>
      </c>
      <c r="P79" s="149">
        <v>80440070469</v>
      </c>
      <c r="Q79" s="149">
        <v>80440070470</v>
      </c>
      <c r="R79" s="23"/>
      <c r="S79" s="23"/>
      <c r="T79" s="23"/>
    </row>
    <row r="80" spans="1:20" x14ac:dyDescent="0.2">
      <c r="A80" s="179" t="s">
        <v>181</v>
      </c>
      <c r="B80" s="156" t="s">
        <v>486</v>
      </c>
      <c r="C80" s="114">
        <v>0</v>
      </c>
      <c r="D80" s="114">
        <v>7.4999999999999997E-2</v>
      </c>
      <c r="E80" s="114">
        <f>D80</f>
        <v>7.4999999999999997E-2</v>
      </c>
      <c r="F80" s="102">
        <f>E80*3*1000</f>
        <v>224.99999999999997</v>
      </c>
      <c r="G80" s="89" t="s">
        <v>246</v>
      </c>
      <c r="H80" s="89"/>
      <c r="I80" s="89"/>
      <c r="J80" s="89"/>
      <c r="K80" s="89"/>
      <c r="L80" s="89"/>
      <c r="M80" s="89"/>
      <c r="N80" s="89"/>
      <c r="O80" s="102">
        <f>82*2.5</f>
        <v>205</v>
      </c>
      <c r="P80" s="296" t="s">
        <v>488</v>
      </c>
      <c r="Q80" s="102">
        <v>80440070566</v>
      </c>
      <c r="R80" s="23"/>
      <c r="S80" s="23"/>
      <c r="T80" s="23"/>
    </row>
    <row r="81" spans="1:20" x14ac:dyDescent="0.2">
      <c r="A81" s="179"/>
      <c r="B81" s="156"/>
      <c r="C81" s="114">
        <f>D80</f>
        <v>7.4999999999999997E-2</v>
      </c>
      <c r="D81" s="114">
        <f>C81+0.034</f>
        <v>0.109</v>
      </c>
      <c r="E81" s="114">
        <f>D81-C81</f>
        <v>3.4000000000000002E-2</v>
      </c>
      <c r="F81" s="102">
        <f>E81*3*1000</f>
        <v>102.00000000000001</v>
      </c>
      <c r="G81" s="89" t="s">
        <v>246</v>
      </c>
      <c r="H81" s="89"/>
      <c r="I81" s="89"/>
      <c r="J81" s="89"/>
      <c r="K81" s="89"/>
      <c r="L81" s="89"/>
      <c r="M81" s="89"/>
      <c r="N81" s="89"/>
      <c r="O81" s="102">
        <f>22*2.5</f>
        <v>55</v>
      </c>
      <c r="P81" s="296" t="s">
        <v>489</v>
      </c>
      <c r="Q81" s="102">
        <v>80440070517</v>
      </c>
      <c r="R81" s="23"/>
      <c r="S81" s="23"/>
      <c r="T81" s="23"/>
    </row>
    <row r="82" spans="1:20" x14ac:dyDescent="0.2">
      <c r="A82" s="286" t="s">
        <v>182</v>
      </c>
      <c r="B82" s="163" t="s">
        <v>225</v>
      </c>
      <c r="C82" s="114">
        <v>0</v>
      </c>
      <c r="D82" s="114">
        <v>0.7</v>
      </c>
      <c r="E82" s="114">
        <v>0.7</v>
      </c>
      <c r="F82" s="102">
        <v>3500</v>
      </c>
      <c r="G82" s="89" t="s">
        <v>30</v>
      </c>
      <c r="H82" s="89"/>
      <c r="I82" s="89"/>
      <c r="J82" s="89"/>
      <c r="K82" s="89"/>
      <c r="L82" s="89"/>
      <c r="M82" s="89"/>
      <c r="N82" s="89"/>
      <c r="O82" s="102"/>
      <c r="P82" s="102">
        <v>80440100109</v>
      </c>
      <c r="Q82" s="102">
        <v>80440100109</v>
      </c>
      <c r="R82" s="23"/>
      <c r="S82" s="23"/>
      <c r="T82" s="23"/>
    </row>
    <row r="83" spans="1:20" x14ac:dyDescent="0.2">
      <c r="A83" s="194"/>
      <c r="B83" s="195"/>
      <c r="C83" s="116">
        <v>0.7</v>
      </c>
      <c r="D83" s="116">
        <v>1.8299999999999998</v>
      </c>
      <c r="E83" s="116">
        <v>1.1299999999999999</v>
      </c>
      <c r="F83" s="103">
        <v>5650</v>
      </c>
      <c r="G83" s="90" t="s">
        <v>30</v>
      </c>
      <c r="H83" s="90"/>
      <c r="I83" s="90"/>
      <c r="J83" s="90"/>
      <c r="K83" s="90"/>
      <c r="L83" s="90"/>
      <c r="M83" s="90"/>
      <c r="N83" s="90"/>
      <c r="O83" s="103"/>
      <c r="P83" s="103">
        <v>80440100109</v>
      </c>
      <c r="Q83" s="103">
        <v>80440110064</v>
      </c>
      <c r="R83" s="23"/>
      <c r="S83" s="23"/>
      <c r="T83" s="23"/>
    </row>
    <row r="84" spans="1:20" x14ac:dyDescent="0.2">
      <c r="A84" s="286" t="s">
        <v>183</v>
      </c>
      <c r="B84" s="163" t="s">
        <v>226</v>
      </c>
      <c r="C84" s="114">
        <v>0</v>
      </c>
      <c r="D84" s="114">
        <v>0.215</v>
      </c>
      <c r="E84" s="114">
        <v>0.215</v>
      </c>
      <c r="F84" s="102">
        <v>1075</v>
      </c>
      <c r="G84" s="89" t="s">
        <v>30</v>
      </c>
      <c r="H84" s="89"/>
      <c r="I84" s="89"/>
      <c r="J84" s="89"/>
      <c r="K84" s="89"/>
      <c r="L84" s="89"/>
      <c r="M84" s="89"/>
      <c r="N84" s="89"/>
      <c r="O84" s="102"/>
      <c r="P84" s="102">
        <v>80440070489</v>
      </c>
      <c r="Q84" s="102">
        <v>80440070489</v>
      </c>
      <c r="R84" s="23"/>
      <c r="S84" s="23"/>
      <c r="T84" s="23"/>
    </row>
    <row r="85" spans="1:20" x14ac:dyDescent="0.2">
      <c r="A85" s="194"/>
      <c r="B85" s="195"/>
      <c r="C85" s="116">
        <v>0.215</v>
      </c>
      <c r="D85" s="116">
        <v>0.45499999999999996</v>
      </c>
      <c r="E85" s="116">
        <v>0.24</v>
      </c>
      <c r="F85" s="103">
        <v>1200</v>
      </c>
      <c r="G85" s="90" t="s">
        <v>30</v>
      </c>
      <c r="H85" s="90"/>
      <c r="I85" s="90"/>
      <c r="J85" s="90"/>
      <c r="K85" s="90"/>
      <c r="L85" s="90"/>
      <c r="M85" s="90"/>
      <c r="N85" s="90"/>
      <c r="O85" s="103"/>
      <c r="P85" s="103">
        <v>80440070489</v>
      </c>
      <c r="Q85" s="103">
        <v>80440070490</v>
      </c>
      <c r="R85" s="23"/>
      <c r="S85" s="23"/>
      <c r="T85" s="23"/>
    </row>
    <row r="86" spans="1:20" x14ac:dyDescent="0.2">
      <c r="A86" s="286" t="s">
        <v>184</v>
      </c>
      <c r="B86" s="163" t="s">
        <v>227</v>
      </c>
      <c r="C86" s="114">
        <v>0</v>
      </c>
      <c r="D86" s="114">
        <v>0.39</v>
      </c>
      <c r="E86" s="114">
        <v>0.39</v>
      </c>
      <c r="F86" s="102">
        <v>1365</v>
      </c>
      <c r="G86" s="89" t="s">
        <v>31</v>
      </c>
      <c r="H86" s="89"/>
      <c r="I86" s="89"/>
      <c r="J86" s="89"/>
      <c r="K86" s="89"/>
      <c r="L86" s="89"/>
      <c r="M86" s="89"/>
      <c r="N86" s="89"/>
      <c r="O86" s="102"/>
      <c r="P86" s="102">
        <v>80440080425</v>
      </c>
      <c r="Q86" s="102">
        <v>80440080425</v>
      </c>
      <c r="R86" s="23"/>
      <c r="S86" s="23"/>
      <c r="T86" s="23"/>
    </row>
    <row r="87" spans="1:20" x14ac:dyDescent="0.2">
      <c r="A87" s="194"/>
      <c r="B87" s="195"/>
      <c r="C87" s="116">
        <v>0.39</v>
      </c>
      <c r="D87" s="116">
        <v>0.81499999999999995</v>
      </c>
      <c r="E87" s="116">
        <v>0.42499999999999999</v>
      </c>
      <c r="F87" s="103">
        <v>1998</v>
      </c>
      <c r="G87" s="90" t="s">
        <v>30</v>
      </c>
      <c r="H87" s="90"/>
      <c r="I87" s="90"/>
      <c r="J87" s="90"/>
      <c r="K87" s="90"/>
      <c r="L87" s="90"/>
      <c r="M87" s="90"/>
      <c r="N87" s="90"/>
      <c r="O87" s="103"/>
      <c r="P87" s="103">
        <v>80440080425</v>
      </c>
      <c r="Q87" s="103">
        <v>80440080425</v>
      </c>
      <c r="R87" s="23"/>
      <c r="S87" s="23"/>
      <c r="T87" s="23"/>
    </row>
    <row r="88" spans="1:20" x14ac:dyDescent="0.2">
      <c r="A88" s="182" t="s">
        <v>185</v>
      </c>
      <c r="B88" s="161" t="s">
        <v>228</v>
      </c>
      <c r="C88" s="121">
        <v>0</v>
      </c>
      <c r="D88" s="121">
        <v>0.16</v>
      </c>
      <c r="E88" s="121">
        <v>0.16</v>
      </c>
      <c r="F88" s="109">
        <v>528</v>
      </c>
      <c r="G88" s="108" t="s">
        <v>30</v>
      </c>
      <c r="H88" s="108"/>
      <c r="I88" s="108"/>
      <c r="J88" s="108"/>
      <c r="K88" s="108"/>
      <c r="L88" s="108"/>
      <c r="M88" s="108"/>
      <c r="N88" s="108"/>
      <c r="O88" s="109"/>
      <c r="P88" s="109">
        <v>80440100214</v>
      </c>
      <c r="Q88" s="109">
        <v>80440100214</v>
      </c>
      <c r="R88" s="23"/>
      <c r="S88" s="23"/>
      <c r="T88" s="23"/>
    </row>
    <row r="89" spans="1:20" x14ac:dyDescent="0.2">
      <c r="A89" s="286" t="s">
        <v>186</v>
      </c>
      <c r="B89" s="311" t="s">
        <v>202</v>
      </c>
      <c r="C89" s="124">
        <v>0.29499999999999998</v>
      </c>
      <c r="D89" s="124">
        <v>0.52500000000000002</v>
      </c>
      <c r="E89" s="124">
        <v>0.23</v>
      </c>
      <c r="F89" s="149">
        <v>920</v>
      </c>
      <c r="G89" s="128" t="s">
        <v>30</v>
      </c>
      <c r="H89" s="128"/>
      <c r="I89" s="128"/>
      <c r="J89" s="128"/>
      <c r="K89" s="128"/>
      <c r="L89" s="128"/>
      <c r="M89" s="128"/>
      <c r="N89" s="128"/>
      <c r="O89" s="149"/>
      <c r="P89" s="149">
        <v>80440080421</v>
      </c>
      <c r="Q89" s="149">
        <v>80440080421</v>
      </c>
      <c r="R89" s="23"/>
      <c r="S89" s="23"/>
      <c r="T89" s="23"/>
    </row>
    <row r="90" spans="1:20" x14ac:dyDescent="0.2">
      <c r="A90" s="181"/>
      <c r="B90" s="312"/>
      <c r="C90" s="124">
        <v>0.52500000000000002</v>
      </c>
      <c r="D90" s="124">
        <v>0.60499999999999998</v>
      </c>
      <c r="E90" s="124">
        <v>0.08</v>
      </c>
      <c r="F90" s="149">
        <v>320</v>
      </c>
      <c r="G90" s="128" t="s">
        <v>246</v>
      </c>
      <c r="H90" s="128"/>
      <c r="I90" s="128"/>
      <c r="J90" s="128"/>
      <c r="K90" s="128"/>
      <c r="L90" s="128"/>
      <c r="M90" s="128"/>
      <c r="N90" s="128"/>
      <c r="O90" s="149"/>
      <c r="P90" s="149">
        <v>80440080421</v>
      </c>
      <c r="Q90" s="149">
        <v>80440080421</v>
      </c>
      <c r="R90" s="23"/>
      <c r="S90" s="23"/>
      <c r="T90" s="23"/>
    </row>
    <row r="91" spans="1:20" x14ac:dyDescent="0.2">
      <c r="A91" s="194"/>
      <c r="B91" s="313"/>
      <c r="C91" s="116">
        <v>0.60499999999999998</v>
      </c>
      <c r="D91" s="116">
        <v>0.82499999999999996</v>
      </c>
      <c r="E91" s="116">
        <v>0.22</v>
      </c>
      <c r="F91" s="103">
        <v>880</v>
      </c>
      <c r="G91" s="90" t="s">
        <v>30</v>
      </c>
      <c r="H91" s="90"/>
      <c r="I91" s="90"/>
      <c r="J91" s="90"/>
      <c r="K91" s="90"/>
      <c r="L91" s="90"/>
      <c r="M91" s="90"/>
      <c r="N91" s="90"/>
      <c r="O91" s="103"/>
      <c r="P91" s="103">
        <v>80440080421</v>
      </c>
      <c r="Q91" s="103">
        <v>80440080421</v>
      </c>
      <c r="R91" s="23"/>
      <c r="S91" s="23"/>
      <c r="T91" s="23"/>
    </row>
    <row r="92" spans="1:20" x14ac:dyDescent="0.2">
      <c r="A92" s="179" t="s">
        <v>187</v>
      </c>
      <c r="B92" s="160" t="s">
        <v>229</v>
      </c>
      <c r="C92" s="114">
        <v>0</v>
      </c>
      <c r="D92" s="114">
        <v>0.22</v>
      </c>
      <c r="E92" s="114">
        <v>0.22</v>
      </c>
      <c r="F92" s="102">
        <v>1100</v>
      </c>
      <c r="G92" s="89" t="s">
        <v>30</v>
      </c>
      <c r="H92" s="89"/>
      <c r="I92" s="89"/>
      <c r="J92" s="89"/>
      <c r="K92" s="89"/>
      <c r="L92" s="89"/>
      <c r="M92" s="89"/>
      <c r="N92" s="89"/>
      <c r="O92" s="102"/>
      <c r="P92" s="102">
        <v>80440110009</v>
      </c>
      <c r="Q92" s="102">
        <v>80440110009</v>
      </c>
      <c r="R92" s="23"/>
      <c r="S92" s="23"/>
      <c r="T92" s="23"/>
    </row>
    <row r="93" spans="1:20" x14ac:dyDescent="0.2">
      <c r="A93" s="286" t="s">
        <v>188</v>
      </c>
      <c r="B93" s="163" t="s">
        <v>230</v>
      </c>
      <c r="C93" s="114">
        <v>0</v>
      </c>
      <c r="D93" s="114">
        <v>0.28499999999999998</v>
      </c>
      <c r="E93" s="114">
        <v>0.28499999999999998</v>
      </c>
      <c r="F93" s="102">
        <v>1283</v>
      </c>
      <c r="G93" s="89" t="s">
        <v>246</v>
      </c>
      <c r="H93" s="89"/>
      <c r="I93" s="89"/>
      <c r="J93" s="89"/>
      <c r="K93" s="89"/>
      <c r="L93" s="89"/>
      <c r="M93" s="89"/>
      <c r="N93" s="89"/>
      <c r="O93" s="102"/>
      <c r="P93" s="102">
        <v>80440070496</v>
      </c>
      <c r="Q93" s="102">
        <v>80440070496</v>
      </c>
      <c r="R93" s="23"/>
      <c r="S93" s="23"/>
      <c r="T93" s="23"/>
    </row>
    <row r="94" spans="1:20" x14ac:dyDescent="0.2">
      <c r="A94" s="194"/>
      <c r="B94" s="195"/>
      <c r="C94" s="116">
        <v>0.28499999999999998</v>
      </c>
      <c r="D94" s="116">
        <v>0.505</v>
      </c>
      <c r="E94" s="116">
        <v>0.22</v>
      </c>
      <c r="F94" s="103">
        <v>990</v>
      </c>
      <c r="G94" s="90" t="s">
        <v>246</v>
      </c>
      <c r="H94" s="90"/>
      <c r="I94" s="90"/>
      <c r="J94" s="90"/>
      <c r="K94" s="90"/>
      <c r="L94" s="90"/>
      <c r="M94" s="90"/>
      <c r="N94" s="90"/>
      <c r="O94" s="103"/>
      <c r="P94" s="103">
        <v>80440070496</v>
      </c>
      <c r="Q94" s="103">
        <v>80440070497</v>
      </c>
      <c r="R94" s="23"/>
      <c r="S94" s="23"/>
      <c r="T94" s="23"/>
    </row>
    <row r="95" spans="1:20" x14ac:dyDescent="0.2">
      <c r="A95" s="286" t="s">
        <v>189</v>
      </c>
      <c r="B95" s="163" t="s">
        <v>231</v>
      </c>
      <c r="C95" s="114">
        <v>0</v>
      </c>
      <c r="D95" s="114">
        <v>0.21</v>
      </c>
      <c r="E95" s="114">
        <v>0.21</v>
      </c>
      <c r="F95" s="102">
        <v>840</v>
      </c>
      <c r="G95" s="89" t="s">
        <v>30</v>
      </c>
      <c r="H95" s="89"/>
      <c r="I95" s="89"/>
      <c r="J95" s="89"/>
      <c r="K95" s="89"/>
      <c r="L95" s="89"/>
      <c r="M95" s="89"/>
      <c r="N95" s="89"/>
      <c r="O95" s="102"/>
      <c r="P95" s="102">
        <v>80440070491</v>
      </c>
      <c r="Q95" s="102">
        <v>80440070491</v>
      </c>
      <c r="R95" s="23"/>
      <c r="S95" s="23"/>
      <c r="T95" s="23"/>
    </row>
    <row r="96" spans="1:20" x14ac:dyDescent="0.2">
      <c r="A96" s="181"/>
      <c r="B96" s="159"/>
      <c r="C96" s="120">
        <v>0.21</v>
      </c>
      <c r="D96" s="120">
        <v>0.41499999999999998</v>
      </c>
      <c r="E96" s="120">
        <v>0.20499999999999999</v>
      </c>
      <c r="F96" s="150">
        <v>820</v>
      </c>
      <c r="G96" s="128" t="s">
        <v>30</v>
      </c>
      <c r="H96" s="128"/>
      <c r="I96" s="128"/>
      <c r="J96" s="128"/>
      <c r="K96" s="128"/>
      <c r="L96" s="128"/>
      <c r="M96" s="128"/>
      <c r="N96" s="128"/>
      <c r="O96" s="149"/>
      <c r="P96" s="149">
        <v>80440070491</v>
      </c>
      <c r="Q96" s="149">
        <v>80440070492</v>
      </c>
      <c r="R96" s="23"/>
      <c r="S96" s="23"/>
      <c r="T96" s="23"/>
    </row>
    <row r="97" spans="1:20" x14ac:dyDescent="0.2">
      <c r="A97" s="194"/>
      <c r="B97" s="310"/>
      <c r="C97" s="116">
        <v>0.41499999999999998</v>
      </c>
      <c r="D97" s="116">
        <v>0.7649999999999999</v>
      </c>
      <c r="E97" s="116">
        <v>0.35</v>
      </c>
      <c r="F97" s="103">
        <v>1638</v>
      </c>
      <c r="G97" s="90" t="s">
        <v>30</v>
      </c>
      <c r="H97" s="90"/>
      <c r="I97" s="90"/>
      <c r="J97" s="90"/>
      <c r="K97" s="90"/>
      <c r="L97" s="90"/>
      <c r="M97" s="90"/>
      <c r="N97" s="90"/>
      <c r="O97" s="103"/>
      <c r="P97" s="103">
        <v>80440070491</v>
      </c>
      <c r="Q97" s="103">
        <v>80440070493</v>
      </c>
      <c r="R97" s="23"/>
      <c r="S97" s="23"/>
      <c r="T97" s="23"/>
    </row>
    <row r="98" spans="1:20" x14ac:dyDescent="0.2">
      <c r="A98" s="179" t="s">
        <v>190</v>
      </c>
      <c r="B98" s="156" t="s">
        <v>391</v>
      </c>
      <c r="C98" s="114">
        <v>0</v>
      </c>
      <c r="D98" s="114">
        <v>0.10199999999999999</v>
      </c>
      <c r="E98" s="114">
        <v>0.10199999999999999</v>
      </c>
      <c r="F98" s="102">
        <v>1283</v>
      </c>
      <c r="G98" s="89" t="s">
        <v>246</v>
      </c>
      <c r="H98" s="89"/>
      <c r="I98" s="89"/>
      <c r="J98" s="89"/>
      <c r="K98" s="89"/>
      <c r="L98" s="89"/>
      <c r="M98" s="89"/>
      <c r="N98" s="89"/>
      <c r="O98" s="102"/>
      <c r="P98" s="296" t="s">
        <v>392</v>
      </c>
      <c r="Q98" s="102">
        <v>80440070496</v>
      </c>
      <c r="R98" s="23"/>
      <c r="S98" s="23"/>
      <c r="T98" s="23"/>
    </row>
    <row r="99" spans="1:20" x14ac:dyDescent="0.2">
      <c r="A99" s="286" t="s">
        <v>435</v>
      </c>
      <c r="B99" s="163" t="s">
        <v>232</v>
      </c>
      <c r="C99" s="114">
        <v>0</v>
      </c>
      <c r="D99" s="114">
        <v>0.20499999999999999</v>
      </c>
      <c r="E99" s="114">
        <v>0.20499999999999999</v>
      </c>
      <c r="F99" s="102">
        <v>1538</v>
      </c>
      <c r="G99" s="89" t="s">
        <v>31</v>
      </c>
      <c r="H99" s="89"/>
      <c r="I99" s="89"/>
      <c r="J99" s="89"/>
      <c r="K99" s="89"/>
      <c r="L99" s="89"/>
      <c r="M99" s="89"/>
      <c r="N99" s="89"/>
      <c r="O99" s="102">
        <v>544</v>
      </c>
      <c r="P99" s="102">
        <v>80440070436</v>
      </c>
      <c r="Q99" s="102">
        <v>80440080436</v>
      </c>
      <c r="R99" s="23"/>
      <c r="S99" s="23"/>
      <c r="T99" s="23"/>
    </row>
    <row r="100" spans="1:20" x14ac:dyDescent="0.2">
      <c r="A100" s="194"/>
      <c r="B100" s="307"/>
      <c r="C100" s="124">
        <v>0.20499999999999999</v>
      </c>
      <c r="D100" s="124">
        <f>C100+0.36</f>
        <v>0.56499999999999995</v>
      </c>
      <c r="E100" s="124">
        <f>D100-C100</f>
        <v>0.36</v>
      </c>
      <c r="F100" s="149">
        <v>1796</v>
      </c>
      <c r="G100" s="89" t="s">
        <v>31</v>
      </c>
      <c r="H100" s="128"/>
      <c r="I100" s="128"/>
      <c r="J100" s="128"/>
      <c r="K100" s="128"/>
      <c r="L100" s="128"/>
      <c r="M100" s="128"/>
      <c r="N100" s="128"/>
      <c r="O100" s="149"/>
      <c r="P100" s="102">
        <v>80440070434</v>
      </c>
      <c r="Q100" s="149">
        <v>80440080436</v>
      </c>
      <c r="R100" s="23"/>
      <c r="S100" s="23"/>
      <c r="T100" s="23"/>
    </row>
    <row r="101" spans="1:20" x14ac:dyDescent="0.2">
      <c r="A101" s="297" t="s">
        <v>191</v>
      </c>
      <c r="B101" s="162" t="s">
        <v>233</v>
      </c>
      <c r="C101" s="166">
        <v>0</v>
      </c>
      <c r="D101" s="166">
        <v>0.19</v>
      </c>
      <c r="E101" s="166">
        <v>0.19</v>
      </c>
      <c r="F101" s="169">
        <v>798</v>
      </c>
      <c r="G101" s="162" t="s">
        <v>31</v>
      </c>
      <c r="H101" s="162"/>
      <c r="I101" s="162"/>
      <c r="J101" s="162"/>
      <c r="K101" s="162"/>
      <c r="L101" s="162"/>
      <c r="M101" s="162"/>
      <c r="N101" s="162"/>
      <c r="O101" s="169"/>
      <c r="P101" s="169">
        <v>80440080275</v>
      </c>
      <c r="Q101" s="169">
        <v>80440080275</v>
      </c>
      <c r="R101" s="23"/>
      <c r="S101" s="23"/>
      <c r="T101" s="23"/>
    </row>
    <row r="102" spans="1:20" x14ac:dyDescent="0.2">
      <c r="A102" s="286" t="s">
        <v>192</v>
      </c>
      <c r="B102" s="163" t="s">
        <v>234</v>
      </c>
      <c r="C102" s="114">
        <v>0</v>
      </c>
      <c r="D102" s="114">
        <v>0.36</v>
      </c>
      <c r="E102" s="114">
        <v>0.36</v>
      </c>
      <c r="F102" s="102">
        <v>1620</v>
      </c>
      <c r="G102" s="89" t="s">
        <v>30</v>
      </c>
      <c r="H102" s="89"/>
      <c r="I102" s="89"/>
      <c r="J102" s="89"/>
      <c r="K102" s="89"/>
      <c r="L102" s="89"/>
      <c r="M102" s="89"/>
      <c r="N102" s="89"/>
      <c r="O102" s="102"/>
      <c r="P102" s="102">
        <v>80440070373</v>
      </c>
      <c r="Q102" s="102">
        <v>80440110049</v>
      </c>
      <c r="R102" s="23"/>
      <c r="S102" s="23"/>
      <c r="T102" s="23"/>
    </row>
    <row r="103" spans="1:20" x14ac:dyDescent="0.2">
      <c r="A103" s="194"/>
      <c r="B103" s="195"/>
      <c r="C103" s="120">
        <v>0.36</v>
      </c>
      <c r="D103" s="120">
        <v>0.54499999999999993</v>
      </c>
      <c r="E103" s="120">
        <v>0.185</v>
      </c>
      <c r="F103" s="150">
        <v>833</v>
      </c>
      <c r="G103" s="129" t="s">
        <v>30</v>
      </c>
      <c r="H103" s="129"/>
      <c r="I103" s="129"/>
      <c r="J103" s="129"/>
      <c r="K103" s="129"/>
      <c r="L103" s="129"/>
      <c r="M103" s="129"/>
      <c r="N103" s="129"/>
      <c r="O103" s="150"/>
      <c r="P103" s="150">
        <v>80440110335</v>
      </c>
      <c r="Q103" s="150">
        <v>80440110334</v>
      </c>
      <c r="R103" s="23"/>
      <c r="S103" s="23"/>
      <c r="T103" s="23"/>
    </row>
    <row r="104" spans="1:20" x14ac:dyDescent="0.2">
      <c r="A104" s="182" t="s">
        <v>193</v>
      </c>
      <c r="B104" s="158" t="s">
        <v>235</v>
      </c>
      <c r="C104" s="121">
        <v>0</v>
      </c>
      <c r="D104" s="121">
        <v>0.245</v>
      </c>
      <c r="E104" s="121">
        <v>0.245</v>
      </c>
      <c r="F104" s="109">
        <v>735</v>
      </c>
      <c r="G104" s="108" t="s">
        <v>64</v>
      </c>
      <c r="H104" s="108"/>
      <c r="I104" s="108"/>
      <c r="J104" s="108"/>
      <c r="K104" s="108"/>
      <c r="L104" s="108"/>
      <c r="M104" s="108"/>
      <c r="N104" s="108"/>
      <c r="O104" s="109"/>
      <c r="P104" s="109">
        <v>80440110470</v>
      </c>
      <c r="Q104" s="109">
        <v>80440110469</v>
      </c>
      <c r="R104" s="23"/>
      <c r="S104" s="23"/>
      <c r="T104" s="23"/>
    </row>
    <row r="105" spans="1:20" x14ac:dyDescent="0.2">
      <c r="A105" s="182" t="s">
        <v>194</v>
      </c>
      <c r="B105" s="138" t="s">
        <v>400</v>
      </c>
      <c r="C105" s="107">
        <v>0</v>
      </c>
      <c r="D105" s="107">
        <v>0.04</v>
      </c>
      <c r="E105" s="107">
        <v>0.04</v>
      </c>
      <c r="F105" s="107">
        <f>E105*1000*3</f>
        <v>120</v>
      </c>
      <c r="G105" s="108" t="s">
        <v>30</v>
      </c>
      <c r="H105" s="108"/>
      <c r="I105" s="108"/>
      <c r="J105" s="108"/>
      <c r="K105" s="108"/>
      <c r="L105" s="108"/>
      <c r="M105" s="108"/>
      <c r="N105" s="108"/>
      <c r="O105" s="108"/>
      <c r="P105" s="109">
        <v>80440070505</v>
      </c>
      <c r="Q105" s="109">
        <v>80440070505</v>
      </c>
      <c r="R105" s="23"/>
      <c r="S105" s="23"/>
      <c r="T105" s="23"/>
    </row>
    <row r="106" spans="1:20" x14ac:dyDescent="0.2">
      <c r="A106" s="286" t="s">
        <v>195</v>
      </c>
      <c r="B106" s="163" t="s">
        <v>236</v>
      </c>
      <c r="C106" s="167">
        <v>0</v>
      </c>
      <c r="D106" s="167">
        <v>0.11</v>
      </c>
      <c r="E106" s="167">
        <v>0.11</v>
      </c>
      <c r="F106" s="170">
        <v>671</v>
      </c>
      <c r="G106" s="276" t="s">
        <v>31</v>
      </c>
      <c r="H106" s="276"/>
      <c r="I106" s="276"/>
      <c r="J106" s="276"/>
      <c r="K106" s="276"/>
      <c r="L106" s="276"/>
      <c r="M106" s="276"/>
      <c r="N106" s="276"/>
      <c r="O106" s="170">
        <v>444</v>
      </c>
      <c r="P106" s="170">
        <v>80440070364</v>
      </c>
      <c r="Q106" s="170">
        <v>80440070364</v>
      </c>
      <c r="R106" s="23"/>
      <c r="S106" s="23"/>
      <c r="T106" s="23"/>
    </row>
    <row r="107" spans="1:20" x14ac:dyDescent="0.2">
      <c r="A107" s="286" t="s">
        <v>436</v>
      </c>
      <c r="B107" s="163" t="s">
        <v>237</v>
      </c>
      <c r="C107" s="167">
        <v>0</v>
      </c>
      <c r="D107" s="167">
        <v>1</v>
      </c>
      <c r="E107" s="167">
        <v>1</v>
      </c>
      <c r="F107" s="170">
        <v>6000</v>
      </c>
      <c r="G107" s="276" t="s">
        <v>31</v>
      </c>
      <c r="H107" s="276"/>
      <c r="I107" s="276"/>
      <c r="J107" s="276"/>
      <c r="K107" s="276"/>
      <c r="L107" s="276"/>
      <c r="M107" s="276"/>
      <c r="N107" s="276"/>
      <c r="O107" s="170"/>
      <c r="P107" s="170">
        <v>80440110109</v>
      </c>
      <c r="Q107" s="102">
        <v>80440110109</v>
      </c>
      <c r="R107" s="23"/>
      <c r="S107" s="23"/>
      <c r="T107" s="23"/>
    </row>
    <row r="108" spans="1:20" x14ac:dyDescent="0.2">
      <c r="A108" s="182" t="s">
        <v>437</v>
      </c>
      <c r="B108" s="185" t="s">
        <v>238</v>
      </c>
      <c r="C108" s="121">
        <v>0</v>
      </c>
      <c r="D108" s="121">
        <v>0.18</v>
      </c>
      <c r="E108" s="121">
        <v>0.18</v>
      </c>
      <c r="F108" s="109">
        <v>1080</v>
      </c>
      <c r="G108" s="108" t="s">
        <v>31</v>
      </c>
      <c r="H108" s="108"/>
      <c r="I108" s="108"/>
      <c r="J108" s="108"/>
      <c r="K108" s="108"/>
      <c r="L108" s="108"/>
      <c r="M108" s="108"/>
      <c r="N108" s="108"/>
      <c r="O108" s="109"/>
      <c r="P108" s="109">
        <v>80440110109</v>
      </c>
      <c r="Q108" s="103">
        <v>80440110109</v>
      </c>
      <c r="R108" s="23"/>
      <c r="S108" s="23"/>
      <c r="T108" s="23"/>
    </row>
    <row r="109" spans="1:20" x14ac:dyDescent="0.2">
      <c r="A109" s="286" t="s">
        <v>438</v>
      </c>
      <c r="B109" s="163" t="s">
        <v>387</v>
      </c>
      <c r="C109" s="121">
        <v>0</v>
      </c>
      <c r="D109" s="121">
        <v>0.129</v>
      </c>
      <c r="E109" s="121">
        <f>D109</f>
        <v>0.129</v>
      </c>
      <c r="F109" s="109">
        <f>3056-F110-F41</f>
        <v>948</v>
      </c>
      <c r="G109" s="108" t="s">
        <v>246</v>
      </c>
      <c r="H109" s="108"/>
      <c r="I109" s="108"/>
      <c r="J109" s="108"/>
      <c r="K109" s="108"/>
      <c r="L109" s="108"/>
      <c r="M109" s="108"/>
      <c r="N109" s="108"/>
      <c r="O109" s="109"/>
      <c r="P109" s="298">
        <v>80440110441001</v>
      </c>
      <c r="Q109" s="298">
        <v>80440110441001</v>
      </c>
      <c r="R109" s="30"/>
      <c r="S109" s="237"/>
      <c r="T109" s="237"/>
    </row>
    <row r="110" spans="1:20" x14ac:dyDescent="0.2">
      <c r="A110" s="194"/>
      <c r="B110" s="195"/>
      <c r="C110" s="167">
        <v>0.129</v>
      </c>
      <c r="D110" s="167">
        <f>0.186+0.079+0.129</f>
        <v>0.39400000000000002</v>
      </c>
      <c r="E110" s="167">
        <f>D110-C110</f>
        <v>0.26500000000000001</v>
      </c>
      <c r="F110" s="170">
        <v>1354</v>
      </c>
      <c r="G110" s="108" t="s">
        <v>246</v>
      </c>
      <c r="H110" s="276"/>
      <c r="I110" s="276"/>
      <c r="J110" s="276"/>
      <c r="K110" s="276"/>
      <c r="L110" s="276"/>
      <c r="M110" s="276"/>
      <c r="N110" s="276"/>
      <c r="O110" s="170"/>
      <c r="P110" s="298">
        <v>80440110441002</v>
      </c>
      <c r="Q110" s="298">
        <v>80440110441002</v>
      </c>
      <c r="R110" s="23"/>
      <c r="S110" s="23"/>
      <c r="T110" s="23"/>
    </row>
    <row r="111" spans="1:20" x14ac:dyDescent="0.2">
      <c r="A111" s="179" t="s">
        <v>439</v>
      </c>
      <c r="B111" s="156" t="s">
        <v>239</v>
      </c>
      <c r="C111" s="114">
        <v>0</v>
      </c>
      <c r="D111" s="114">
        <v>0.14000000000000001</v>
      </c>
      <c r="E111" s="114">
        <v>0.14000000000000001</v>
      </c>
      <c r="F111" s="102">
        <v>420</v>
      </c>
      <c r="G111" s="89" t="s">
        <v>30</v>
      </c>
      <c r="H111" s="89"/>
      <c r="I111" s="89"/>
      <c r="J111" s="89"/>
      <c r="K111" s="89"/>
      <c r="L111" s="89"/>
      <c r="M111" s="89"/>
      <c r="N111" s="89"/>
      <c r="O111" s="102"/>
      <c r="P111" s="102">
        <v>80440070382</v>
      </c>
      <c r="Q111" s="102">
        <v>80440070383</v>
      </c>
      <c r="R111" s="23"/>
      <c r="S111" s="23"/>
      <c r="T111" s="23"/>
    </row>
    <row r="112" spans="1:20" x14ac:dyDescent="0.2">
      <c r="A112" s="182" t="s">
        <v>445</v>
      </c>
      <c r="B112" s="161" t="s">
        <v>240</v>
      </c>
      <c r="C112" s="121">
        <v>0</v>
      </c>
      <c r="D112" s="121">
        <v>0.06</v>
      </c>
      <c r="E112" s="121">
        <v>0.06</v>
      </c>
      <c r="F112" s="109">
        <v>240</v>
      </c>
      <c r="G112" s="108" t="s">
        <v>30</v>
      </c>
      <c r="H112" s="108"/>
      <c r="I112" s="108"/>
      <c r="J112" s="108"/>
      <c r="K112" s="108"/>
      <c r="L112" s="108"/>
      <c r="M112" s="108"/>
      <c r="N112" s="108"/>
      <c r="O112" s="109"/>
      <c r="P112" s="109">
        <v>80440080056</v>
      </c>
      <c r="Q112" s="102">
        <v>80440080219</v>
      </c>
      <c r="R112" s="23"/>
      <c r="S112" s="23"/>
      <c r="T112" s="23"/>
    </row>
    <row r="113" spans="1:20" x14ac:dyDescent="0.2">
      <c r="A113" s="286" t="s">
        <v>446</v>
      </c>
      <c r="B113" s="276" t="s">
        <v>401</v>
      </c>
      <c r="C113" s="96">
        <v>0</v>
      </c>
      <c r="D113" s="96">
        <v>0.06</v>
      </c>
      <c r="E113" s="96">
        <v>0.06</v>
      </c>
      <c r="F113" s="96">
        <f>E113*1000*5</f>
        <v>300</v>
      </c>
      <c r="G113" s="89" t="s">
        <v>30</v>
      </c>
      <c r="H113" s="89"/>
      <c r="I113" s="89"/>
      <c r="J113" s="89"/>
      <c r="K113" s="89"/>
      <c r="L113" s="89"/>
      <c r="M113" s="89"/>
      <c r="N113" s="89"/>
      <c r="O113" s="102"/>
      <c r="P113" s="102">
        <v>80440080203</v>
      </c>
      <c r="Q113" s="99">
        <v>80440080203</v>
      </c>
      <c r="R113" s="23"/>
      <c r="S113" s="23"/>
      <c r="T113" s="23"/>
    </row>
    <row r="114" spans="1:20" x14ac:dyDescent="0.2">
      <c r="A114" s="130"/>
      <c r="B114" s="130"/>
      <c r="C114" s="270">
        <f>E113</f>
        <v>0.06</v>
      </c>
      <c r="D114" s="270">
        <v>0.16</v>
      </c>
      <c r="E114" s="270">
        <f>D114-C114</f>
        <v>0.1</v>
      </c>
      <c r="F114" s="270">
        <f>E114*1000*5</f>
        <v>500</v>
      </c>
      <c r="G114" s="128" t="s">
        <v>64</v>
      </c>
      <c r="H114" s="128"/>
      <c r="I114" s="128"/>
      <c r="J114" s="128"/>
      <c r="K114" s="128"/>
      <c r="L114" s="128"/>
      <c r="M114" s="128"/>
      <c r="N114" s="128"/>
      <c r="O114" s="149"/>
      <c r="P114" s="149">
        <v>80440080203</v>
      </c>
      <c r="Q114" s="149">
        <v>80440080203</v>
      </c>
      <c r="R114" s="23"/>
      <c r="S114" s="23"/>
      <c r="T114" s="23"/>
    </row>
    <row r="115" spans="1:20" x14ac:dyDescent="0.2">
      <c r="A115" s="130"/>
      <c r="B115" s="130"/>
      <c r="C115" s="270">
        <v>0.16</v>
      </c>
      <c r="D115" s="124">
        <f>0.16+0.075</f>
        <v>0.23499999999999999</v>
      </c>
      <c r="E115" s="124">
        <f>D115-C115</f>
        <v>7.4999999999999983E-2</v>
      </c>
      <c r="F115" s="270">
        <f>E115*1000*5</f>
        <v>374.99999999999994</v>
      </c>
      <c r="G115" s="128" t="s">
        <v>30</v>
      </c>
      <c r="H115" s="128"/>
      <c r="I115" s="128"/>
      <c r="J115" s="128"/>
      <c r="K115" s="128"/>
      <c r="L115" s="128"/>
      <c r="M115" s="128"/>
      <c r="N115" s="128"/>
      <c r="O115" s="149"/>
      <c r="P115" s="149">
        <v>80440080203</v>
      </c>
      <c r="Q115" s="149">
        <v>80440080203</v>
      </c>
      <c r="R115" s="23"/>
      <c r="S115" s="23"/>
      <c r="T115" s="23"/>
    </row>
    <row r="116" spans="1:20" x14ac:dyDescent="0.2">
      <c r="A116" s="130"/>
      <c r="B116" s="130"/>
      <c r="C116" s="270">
        <v>0</v>
      </c>
      <c r="D116" s="270">
        <v>0.25</v>
      </c>
      <c r="E116" s="270">
        <v>0.25</v>
      </c>
      <c r="F116" s="270">
        <f>E116*1000*5</f>
        <v>1250</v>
      </c>
      <c r="G116" s="128" t="s">
        <v>30</v>
      </c>
      <c r="H116" s="128"/>
      <c r="I116" s="128"/>
      <c r="J116" s="128"/>
      <c r="K116" s="128"/>
      <c r="L116" s="128"/>
      <c r="M116" s="128"/>
      <c r="N116" s="128"/>
      <c r="O116" s="128"/>
      <c r="P116" s="149">
        <v>80440080433</v>
      </c>
      <c r="Q116" s="149">
        <v>80440080433</v>
      </c>
      <c r="R116" s="23"/>
      <c r="S116" s="23"/>
      <c r="T116" s="23"/>
    </row>
    <row r="117" spans="1:20" x14ac:dyDescent="0.2">
      <c r="A117" s="130"/>
      <c r="B117" s="130"/>
      <c r="C117" s="270">
        <v>0</v>
      </c>
      <c r="D117" s="270">
        <v>0.17</v>
      </c>
      <c r="E117" s="270">
        <v>0.17</v>
      </c>
      <c r="F117" s="270">
        <f>E117*1000*5</f>
        <v>850</v>
      </c>
      <c r="G117" s="128" t="s">
        <v>30</v>
      </c>
      <c r="H117" s="128"/>
      <c r="I117" s="128"/>
      <c r="J117" s="128"/>
      <c r="K117" s="128"/>
      <c r="L117" s="128"/>
      <c r="M117" s="128"/>
      <c r="N117" s="128"/>
      <c r="O117" s="128"/>
      <c r="P117" s="149">
        <v>80440080433</v>
      </c>
      <c r="Q117" s="149">
        <v>80440080433</v>
      </c>
      <c r="R117" s="23"/>
      <c r="S117" s="23"/>
      <c r="T117" s="23"/>
    </row>
    <row r="118" spans="1:20" x14ac:dyDescent="0.2">
      <c r="A118" s="142"/>
      <c r="B118" s="142"/>
      <c r="C118" s="97">
        <v>0</v>
      </c>
      <c r="D118" s="97">
        <v>0.21</v>
      </c>
      <c r="E118" s="97">
        <v>0.21</v>
      </c>
      <c r="F118" s="270">
        <f>E118*1000*3</f>
        <v>630</v>
      </c>
      <c r="G118" s="90" t="s">
        <v>64</v>
      </c>
      <c r="H118" s="90"/>
      <c r="I118" s="90"/>
      <c r="J118" s="90"/>
      <c r="K118" s="90"/>
      <c r="L118" s="90"/>
      <c r="M118" s="90"/>
      <c r="N118" s="90"/>
      <c r="O118" s="90"/>
      <c r="P118" s="103">
        <v>80440080433</v>
      </c>
      <c r="Q118" s="103">
        <v>80440080433</v>
      </c>
      <c r="R118" s="23"/>
      <c r="S118" s="23"/>
      <c r="T118" s="23"/>
    </row>
    <row r="119" spans="1:20" x14ac:dyDescent="0.2">
      <c r="A119" s="179" t="s">
        <v>447</v>
      </c>
      <c r="B119" s="163" t="s">
        <v>241</v>
      </c>
      <c r="C119" s="167">
        <v>0</v>
      </c>
      <c r="D119" s="167">
        <v>1.01</v>
      </c>
      <c r="E119" s="167">
        <v>1.01</v>
      </c>
      <c r="F119" s="170">
        <v>4590</v>
      </c>
      <c r="G119" s="276" t="s">
        <v>31</v>
      </c>
      <c r="H119" s="276"/>
      <c r="I119" s="276"/>
      <c r="J119" s="276"/>
      <c r="K119" s="276"/>
      <c r="L119" s="276"/>
      <c r="M119" s="276"/>
      <c r="N119" s="276"/>
      <c r="O119" s="170"/>
      <c r="P119" s="170">
        <v>80440080420</v>
      </c>
      <c r="Q119" s="170">
        <v>80440080420</v>
      </c>
      <c r="R119" s="23"/>
      <c r="S119" s="23"/>
      <c r="T119" s="23"/>
    </row>
    <row r="120" spans="1:20" x14ac:dyDescent="0.2">
      <c r="A120" s="179" t="s">
        <v>448</v>
      </c>
      <c r="B120" s="164" t="s">
        <v>242</v>
      </c>
      <c r="C120" s="114">
        <v>0</v>
      </c>
      <c r="D120" s="114">
        <v>0.33500000000000002</v>
      </c>
      <c r="E120" s="114">
        <v>0.33500000000000002</v>
      </c>
      <c r="F120" s="102">
        <v>1173</v>
      </c>
      <c r="G120" s="89" t="s">
        <v>30</v>
      </c>
      <c r="H120" s="89"/>
      <c r="I120" s="89"/>
      <c r="J120" s="89"/>
      <c r="K120" s="89"/>
      <c r="L120" s="89"/>
      <c r="M120" s="89"/>
      <c r="N120" s="89"/>
      <c r="O120" s="102"/>
      <c r="P120" s="102">
        <v>80440080433</v>
      </c>
      <c r="Q120" s="102">
        <v>80440080434</v>
      </c>
      <c r="R120" s="23"/>
      <c r="S120" s="23"/>
      <c r="T120" s="23"/>
    </row>
    <row r="121" spans="1:20" x14ac:dyDescent="0.2">
      <c r="A121" s="286" t="s">
        <v>449</v>
      </c>
      <c r="B121" s="163" t="s">
        <v>243</v>
      </c>
      <c r="C121" s="114">
        <v>0</v>
      </c>
      <c r="D121" s="114">
        <v>0.125</v>
      </c>
      <c r="E121" s="114">
        <v>0.125</v>
      </c>
      <c r="F121" s="102">
        <v>525</v>
      </c>
      <c r="G121" s="89" t="s">
        <v>31</v>
      </c>
      <c r="H121" s="89"/>
      <c r="I121" s="89"/>
      <c r="J121" s="89"/>
      <c r="K121" s="89"/>
      <c r="L121" s="89"/>
      <c r="M121" s="89"/>
      <c r="N121" s="89"/>
      <c r="O121" s="102"/>
      <c r="P121" s="102">
        <v>80440080428</v>
      </c>
      <c r="Q121" s="102">
        <v>80440080428</v>
      </c>
      <c r="R121" s="23"/>
      <c r="S121" s="23"/>
      <c r="T121" s="23"/>
    </row>
    <row r="122" spans="1:20" x14ac:dyDescent="0.2">
      <c r="A122" s="194"/>
      <c r="B122" s="195"/>
      <c r="C122" s="125">
        <v>0.125</v>
      </c>
      <c r="D122" s="125">
        <v>0.32999999999999996</v>
      </c>
      <c r="E122" s="125">
        <v>0.20499999999999999</v>
      </c>
      <c r="F122" s="149">
        <v>759</v>
      </c>
      <c r="G122" s="130" t="s">
        <v>30</v>
      </c>
      <c r="H122" s="130"/>
      <c r="I122" s="130"/>
      <c r="J122" s="130"/>
      <c r="K122" s="130"/>
      <c r="L122" s="130"/>
      <c r="M122" s="130"/>
      <c r="N122" s="130"/>
      <c r="O122" s="146"/>
      <c r="P122" s="146">
        <v>80440080428</v>
      </c>
      <c r="Q122" s="146">
        <v>80440080428</v>
      </c>
      <c r="R122" s="23"/>
      <c r="S122" s="30"/>
      <c r="T122" s="23"/>
    </row>
    <row r="123" spans="1:20" x14ac:dyDescent="0.2">
      <c r="A123" s="286" t="s">
        <v>450</v>
      </c>
      <c r="B123" s="163" t="s">
        <v>244</v>
      </c>
      <c r="C123" s="114">
        <v>0</v>
      </c>
      <c r="D123" s="114">
        <v>0.125</v>
      </c>
      <c r="E123" s="114">
        <v>0.125</v>
      </c>
      <c r="F123" s="102">
        <v>438</v>
      </c>
      <c r="G123" s="89" t="s">
        <v>30</v>
      </c>
      <c r="H123" s="89"/>
      <c r="I123" s="89"/>
      <c r="J123" s="89"/>
      <c r="K123" s="89"/>
      <c r="L123" s="89"/>
      <c r="M123" s="89"/>
      <c r="N123" s="89"/>
      <c r="O123" s="102"/>
      <c r="P123" s="102">
        <v>80440070467</v>
      </c>
      <c r="Q123" s="102">
        <v>80440070468</v>
      </c>
      <c r="R123" s="23"/>
      <c r="S123" s="23"/>
      <c r="T123" s="23"/>
    </row>
    <row r="124" spans="1:20" s="23" customFormat="1" ht="11.25" customHeight="1" x14ac:dyDescent="0.2">
      <c r="A124" s="194"/>
      <c r="B124" s="195"/>
      <c r="C124" s="120">
        <v>0.125</v>
      </c>
      <c r="D124" s="120">
        <v>0.47499999999999998</v>
      </c>
      <c r="E124" s="120">
        <v>0.35</v>
      </c>
      <c r="F124" s="150">
        <v>1225</v>
      </c>
      <c r="G124" s="90" t="s">
        <v>30</v>
      </c>
      <c r="H124" s="90"/>
      <c r="I124" s="90"/>
      <c r="J124" s="90"/>
      <c r="K124" s="90"/>
      <c r="L124" s="90"/>
      <c r="M124" s="90"/>
      <c r="N124" s="90"/>
      <c r="O124" s="103"/>
      <c r="P124" s="103">
        <v>80440070467</v>
      </c>
      <c r="Q124" s="103">
        <v>80440070467</v>
      </c>
    </row>
    <row r="125" spans="1:20" ht="12.75" customHeight="1" x14ac:dyDescent="0.2">
      <c r="A125" s="286" t="s">
        <v>487</v>
      </c>
      <c r="B125" s="163" t="s">
        <v>245</v>
      </c>
      <c r="C125" s="114">
        <v>0</v>
      </c>
      <c r="D125" s="114">
        <v>0.32500000000000001</v>
      </c>
      <c r="E125" s="114">
        <v>0.32500000000000001</v>
      </c>
      <c r="F125" s="102">
        <v>1638</v>
      </c>
      <c r="G125" s="89" t="s">
        <v>31</v>
      </c>
      <c r="H125" s="89"/>
      <c r="I125" s="89"/>
      <c r="J125" s="89"/>
      <c r="K125" s="89"/>
      <c r="L125" s="89"/>
      <c r="M125" s="89"/>
      <c r="N125" s="89"/>
      <c r="O125" s="102"/>
      <c r="P125" s="102">
        <v>80440080427</v>
      </c>
      <c r="Q125" s="102">
        <v>80440080427</v>
      </c>
    </row>
    <row r="126" spans="1:20" ht="12.75" customHeight="1" x14ac:dyDescent="0.2">
      <c r="A126" s="194"/>
      <c r="B126" s="195"/>
      <c r="C126" s="293">
        <v>0.32500000000000001</v>
      </c>
      <c r="D126" s="293">
        <v>0.59499999999999997</v>
      </c>
      <c r="E126" s="293">
        <v>0.27</v>
      </c>
      <c r="F126" s="141">
        <v>810</v>
      </c>
      <c r="G126" s="90" t="s">
        <v>30</v>
      </c>
      <c r="H126" s="90"/>
      <c r="I126" s="90"/>
      <c r="J126" s="90"/>
      <c r="K126" s="90"/>
      <c r="L126" s="90"/>
      <c r="M126" s="90"/>
      <c r="N126" s="90"/>
      <c r="O126" s="103"/>
      <c r="P126" s="103">
        <v>80440080427</v>
      </c>
      <c r="Q126" s="103">
        <v>80440080427</v>
      </c>
    </row>
    <row r="127" spans="1:20" ht="12.75" customHeight="1" x14ac:dyDescent="0.2">
      <c r="A127" s="68"/>
      <c r="B127" s="69"/>
      <c r="C127" s="23"/>
      <c r="D127" s="23"/>
      <c r="E127" s="238"/>
      <c r="F127" s="70"/>
      <c r="I127" s="71"/>
      <c r="J127" s="71"/>
      <c r="K127" s="71"/>
      <c r="L127" s="71"/>
      <c r="M127" s="71"/>
      <c r="N127" s="71"/>
      <c r="O127" s="71"/>
      <c r="P127" s="71"/>
    </row>
    <row r="128" spans="1:20" ht="12.75" customHeight="1" x14ac:dyDescent="0.2">
      <c r="A128" s="72" t="s">
        <v>248</v>
      </c>
      <c r="B128" s="35"/>
      <c r="C128" s="36"/>
      <c r="D128" s="37"/>
      <c r="E128" s="73">
        <f>SUM(E11:E126)</f>
        <v>33.857999999999997</v>
      </c>
      <c r="F128" s="74">
        <f>SUM(F11:F126)</f>
        <v>175861</v>
      </c>
      <c r="G128" s="39"/>
      <c r="H128" s="15"/>
      <c r="I128" s="40"/>
      <c r="J128" s="41" t="s">
        <v>32</v>
      </c>
      <c r="K128" s="42">
        <f>SUM(K15:K126)</f>
        <v>62.15</v>
      </c>
      <c r="L128" s="42">
        <f>SUM(L15:L126)</f>
        <v>0</v>
      </c>
      <c r="M128" s="43"/>
      <c r="N128" s="41" t="s">
        <v>33</v>
      </c>
      <c r="O128" s="173">
        <f>SUM(O11:O126)</f>
        <v>24841</v>
      </c>
      <c r="P128" s="43"/>
      <c r="Q128" s="43"/>
    </row>
    <row r="129" spans="1:17" ht="12.75" customHeight="1" x14ac:dyDescent="0.2">
      <c r="A129" s="75" t="s">
        <v>34</v>
      </c>
      <c r="B129" s="46"/>
      <c r="C129" s="47"/>
      <c r="D129" s="48"/>
      <c r="E129" s="302">
        <f>SUMIF(G12:G126,G129,E12:E126)</f>
        <v>15.357999999999999</v>
      </c>
      <c r="F129" s="330">
        <f>SUMIF(G12:G126,G129,F12:F126)</f>
        <v>94437</v>
      </c>
      <c r="G129" s="299" t="s">
        <v>31</v>
      </c>
      <c r="J129" s="32"/>
      <c r="K129" s="51"/>
      <c r="L129" s="51"/>
      <c r="M129" s="43"/>
      <c r="N129" s="43"/>
      <c r="O129" s="83"/>
      <c r="P129" s="43"/>
      <c r="Q129" s="43"/>
    </row>
    <row r="130" spans="1:17" ht="13.2" customHeight="1" x14ac:dyDescent="0.2">
      <c r="A130" s="75" t="s">
        <v>35</v>
      </c>
      <c r="B130" s="46"/>
      <c r="C130" s="47"/>
      <c r="D130" s="48"/>
      <c r="E130" s="302">
        <f>SUMIF(G12:G126,G130,E12:E126)</f>
        <v>2.1720000000000002</v>
      </c>
      <c r="F130" s="330">
        <f>SUMIF(G12:G126,G130,F12:F126)</f>
        <v>13229</v>
      </c>
      <c r="G130" s="300" t="s">
        <v>246</v>
      </c>
      <c r="J130" s="54"/>
      <c r="K130" s="54"/>
      <c r="L130" s="54"/>
      <c r="M130" s="55"/>
      <c r="N130" s="43"/>
      <c r="O130" s="83"/>
      <c r="P130" s="43"/>
      <c r="Q130" s="43"/>
    </row>
    <row r="131" spans="1:17" ht="12.75" customHeight="1" x14ac:dyDescent="0.2">
      <c r="A131" s="75" t="s">
        <v>36</v>
      </c>
      <c r="B131" s="46"/>
      <c r="C131" s="47"/>
      <c r="D131" s="48"/>
      <c r="E131" s="302">
        <f>SUMIF(G12:G126,G131,E12:E126)</f>
        <v>15.140000000000002</v>
      </c>
      <c r="F131" s="330">
        <f>SUMIF(G12:G127,G131,F12:F127)</f>
        <v>62095</v>
      </c>
      <c r="G131" s="300" t="s">
        <v>30</v>
      </c>
      <c r="J131" s="54"/>
      <c r="K131" s="54"/>
      <c r="L131" s="54"/>
      <c r="M131" s="55"/>
      <c r="N131" s="43"/>
      <c r="O131" s="83"/>
      <c r="P131" s="43"/>
      <c r="Q131" s="43"/>
    </row>
    <row r="132" spans="1:17" ht="12.75" customHeight="1" x14ac:dyDescent="0.2">
      <c r="A132" s="75" t="s">
        <v>46</v>
      </c>
      <c r="B132" s="46"/>
      <c r="C132" s="47"/>
      <c r="D132" s="48"/>
      <c r="E132" s="302">
        <f>SUMIF(G12:G126,G132,E12:E126)</f>
        <v>0.80999999999999994</v>
      </c>
      <c r="F132" s="330">
        <f>SUMIF(G12:G126,G132,F12:F126)</f>
        <v>2630</v>
      </c>
      <c r="G132" s="301" t="s">
        <v>64</v>
      </c>
      <c r="J132" s="54"/>
      <c r="K132" s="54"/>
      <c r="L132" s="54"/>
      <c r="M132" s="55"/>
      <c r="N132" s="43"/>
      <c r="O132" s="83"/>
      <c r="P132" s="43"/>
      <c r="Q132" s="43"/>
    </row>
    <row r="133" spans="1:17" ht="12.75" customHeight="1" x14ac:dyDescent="0.2">
      <c r="A133" s="28"/>
      <c r="B133" s="28"/>
      <c r="C133" s="5"/>
      <c r="D133" s="5"/>
      <c r="E133" s="263"/>
      <c r="F133" s="262"/>
      <c r="G133" s="59"/>
      <c r="H133" s="52"/>
      <c r="I133" s="53"/>
      <c r="J133" s="54"/>
      <c r="K133" s="54"/>
      <c r="L133" s="54"/>
      <c r="M133" s="55"/>
      <c r="N133" s="43"/>
      <c r="O133" s="83"/>
      <c r="P133" s="43"/>
      <c r="Q133" s="43"/>
    </row>
    <row r="134" spans="1:17" ht="12.75" customHeight="1" x14ac:dyDescent="0.2">
      <c r="A134" s="60"/>
      <c r="B134" s="64" t="s">
        <v>4</v>
      </c>
      <c r="C134" s="390"/>
      <c r="D134" s="390"/>
      <c r="E134" s="390"/>
      <c r="F134" s="79"/>
      <c r="G134" s="61"/>
      <c r="H134" s="61"/>
      <c r="I134" s="62"/>
      <c r="J134" s="62"/>
      <c r="N134" s="32"/>
      <c r="O134" s="32"/>
      <c r="P134" s="32"/>
      <c r="Q134" s="260"/>
    </row>
    <row r="135" spans="1:17" ht="12.75" customHeight="1" x14ac:dyDescent="0.2">
      <c r="A135" s="60"/>
      <c r="B135" s="80" t="s">
        <v>37</v>
      </c>
      <c r="C135" s="393" t="s">
        <v>429</v>
      </c>
      <c r="D135" s="393"/>
      <c r="E135" s="393"/>
      <c r="F135" s="393"/>
      <c r="G135" s="393"/>
      <c r="H135" s="393"/>
      <c r="I135" s="393"/>
      <c r="J135" s="393"/>
      <c r="L135" s="63"/>
      <c r="M135" s="63"/>
      <c r="N135" s="32"/>
      <c r="O135" s="32"/>
      <c r="P135" s="32"/>
      <c r="Q135" s="260"/>
    </row>
    <row r="136" spans="1:17" x14ac:dyDescent="0.2">
      <c r="A136" s="60"/>
      <c r="B136" s="64"/>
      <c r="C136" s="396" t="s">
        <v>38</v>
      </c>
      <c r="D136" s="396"/>
      <c r="E136" s="396"/>
      <c r="F136" s="396"/>
      <c r="G136" s="396"/>
      <c r="H136" s="396"/>
      <c r="I136" s="396"/>
      <c r="J136" s="396"/>
      <c r="L136" s="391" t="s">
        <v>39</v>
      </c>
      <c r="M136" s="391"/>
      <c r="N136" s="32"/>
      <c r="O136" s="32"/>
      <c r="P136" s="32"/>
      <c r="Q136" s="260"/>
    </row>
    <row r="137" spans="1:17" x14ac:dyDescent="0.2">
      <c r="A137" s="60"/>
      <c r="B137" s="64" t="s">
        <v>4</v>
      </c>
      <c r="C137" s="390"/>
      <c r="D137" s="390"/>
      <c r="E137" s="390"/>
      <c r="F137" s="64"/>
      <c r="G137" s="64"/>
      <c r="H137" s="64"/>
      <c r="I137" s="65"/>
      <c r="J137" s="65"/>
      <c r="N137" s="32"/>
      <c r="O137" s="32"/>
      <c r="P137" s="32"/>
      <c r="Q137" s="260"/>
    </row>
    <row r="138" spans="1:17" x14ac:dyDescent="0.2">
      <c r="A138" s="60"/>
      <c r="B138" s="80" t="s">
        <v>40</v>
      </c>
      <c r="C138" s="393" t="s">
        <v>57</v>
      </c>
      <c r="D138" s="393"/>
      <c r="E138" s="393"/>
      <c r="F138" s="393"/>
      <c r="G138" s="393"/>
      <c r="H138" s="393"/>
      <c r="I138" s="393"/>
      <c r="J138" s="393"/>
      <c r="L138" s="63"/>
      <c r="M138" s="63"/>
      <c r="N138" s="32"/>
      <c r="O138" s="32"/>
      <c r="P138" s="32"/>
      <c r="Q138" s="260"/>
    </row>
    <row r="139" spans="1:17" x14ac:dyDescent="0.2">
      <c r="A139" s="60"/>
      <c r="B139" s="64"/>
      <c r="C139" s="392"/>
      <c r="D139" s="392"/>
      <c r="E139" s="392"/>
      <c r="F139" s="392"/>
      <c r="G139" s="392"/>
      <c r="H139" s="392"/>
      <c r="I139" s="392"/>
      <c r="J139" s="392"/>
      <c r="L139" s="391" t="s">
        <v>39</v>
      </c>
      <c r="M139" s="391"/>
      <c r="N139" s="32"/>
      <c r="O139" s="32"/>
      <c r="P139" s="32"/>
      <c r="Q139" s="260"/>
    </row>
    <row r="140" spans="1:17" x14ac:dyDescent="0.2">
      <c r="A140" s="60"/>
      <c r="B140" s="64" t="s">
        <v>4</v>
      </c>
      <c r="C140" s="66" t="s">
        <v>5</v>
      </c>
      <c r="D140" s="66"/>
      <c r="E140" s="67"/>
      <c r="F140" s="64"/>
      <c r="G140" s="64"/>
      <c r="H140" s="64"/>
      <c r="I140" s="65"/>
      <c r="J140" s="65"/>
      <c r="N140" s="32"/>
      <c r="O140" s="32"/>
      <c r="P140" s="32"/>
      <c r="Q140" s="260"/>
    </row>
    <row r="141" spans="1:17" x14ac:dyDescent="0.2">
      <c r="A141" s="60"/>
      <c r="B141" s="80" t="s">
        <v>6</v>
      </c>
      <c r="C141" s="393" t="s">
        <v>41</v>
      </c>
      <c r="D141" s="393"/>
      <c r="E141" s="393"/>
      <c r="F141" s="393"/>
      <c r="G141" s="393"/>
      <c r="H141" s="393"/>
      <c r="I141" s="393"/>
      <c r="J141" s="393"/>
      <c r="L141" s="63"/>
      <c r="M141" s="63"/>
      <c r="N141" s="32"/>
      <c r="O141" s="32"/>
      <c r="P141" s="32"/>
      <c r="Q141" s="260"/>
    </row>
    <row r="142" spans="1:17" x14ac:dyDescent="0.2">
      <c r="B142" s="27"/>
      <c r="C142" s="28"/>
      <c r="E142" s="15"/>
      <c r="F142" s="29"/>
      <c r="L142" s="391" t="s">
        <v>39</v>
      </c>
      <c r="M142" s="391"/>
    </row>
  </sheetData>
  <sheetProtection selectLockedCells="1" selectUnlockedCells="1"/>
  <autoFilter ref="G10:G142" xr:uid="{2AE68F7C-2235-4B90-A138-6BEC0617C292}"/>
  <mergeCells count="34">
    <mergeCell ref="P8:P9"/>
    <mergeCell ref="N8:N9"/>
    <mergeCell ref="J25:J26"/>
    <mergeCell ref="I8:J8"/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H8:H9"/>
    <mergeCell ref="M8:M9"/>
    <mergeCell ref="E8:E9"/>
    <mergeCell ref="F8:F9"/>
    <mergeCell ref="G8:G9"/>
    <mergeCell ref="K8:K9"/>
    <mergeCell ref="L8:L9"/>
    <mergeCell ref="H25:H26"/>
    <mergeCell ref="C141:J141"/>
    <mergeCell ref="L142:M142"/>
    <mergeCell ref="C134:E134"/>
    <mergeCell ref="C135:J135"/>
    <mergeCell ref="C136:J136"/>
    <mergeCell ref="L136:M136"/>
    <mergeCell ref="C137:E137"/>
    <mergeCell ref="C138:J138"/>
    <mergeCell ref="C139:J139"/>
    <mergeCell ref="L139:M139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5" orientation="landscape" useFirstPageNumber="1" horizontalDpi="300" verticalDpi="300" r:id="rId1"/>
  <headerFooter scaleWithDoc="0">
    <oddFooter>&amp;RLapa &amp;P no &amp;N</oddFooter>
  </headerFooter>
  <rowBreaks count="1" manualBreakCount="1"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F38-9FD5-4DAF-B915-8A581E7B8589}">
  <sheetPr codeName="Lapa4"/>
  <dimension ref="A1:T38"/>
  <sheetViews>
    <sheetView showGridLines="0" topLeftCell="A13" zoomScale="170" zoomScaleNormal="100" zoomScaleSheetLayoutView="100" workbookViewId="0">
      <selection activeCell="C33" sqref="C33:E33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256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286" t="s">
        <v>258</v>
      </c>
      <c r="B11" s="186" t="s">
        <v>404</v>
      </c>
      <c r="C11" s="114">
        <v>0</v>
      </c>
      <c r="D11" s="114">
        <v>0.14000000000000001</v>
      </c>
      <c r="E11" s="114">
        <v>0.14000000000000001</v>
      </c>
      <c r="F11" s="102">
        <f>E11*1000*3</f>
        <v>420</v>
      </c>
      <c r="G11" s="89" t="s">
        <v>30</v>
      </c>
      <c r="H11" s="92"/>
      <c r="I11" s="92"/>
      <c r="J11" s="92"/>
      <c r="K11" s="92"/>
      <c r="L11" s="92"/>
      <c r="M11" s="92"/>
      <c r="N11" s="92"/>
      <c r="O11" s="105"/>
      <c r="P11" s="105">
        <v>80440140141</v>
      </c>
      <c r="Q11" s="105">
        <v>80440140141</v>
      </c>
      <c r="R11" s="23"/>
      <c r="S11" s="23"/>
      <c r="T11" s="23"/>
    </row>
    <row r="12" spans="1:20" x14ac:dyDescent="0.2">
      <c r="A12" s="194"/>
      <c r="B12" s="187"/>
      <c r="C12" s="116">
        <v>0</v>
      </c>
      <c r="D12" s="116">
        <v>0.04</v>
      </c>
      <c r="E12" s="116">
        <v>0.04</v>
      </c>
      <c r="F12" s="103">
        <f>E12*1000*3</f>
        <v>120</v>
      </c>
      <c r="G12" s="90" t="s">
        <v>30</v>
      </c>
      <c r="H12" s="88"/>
      <c r="I12" s="88"/>
      <c r="J12" s="88"/>
      <c r="K12" s="88"/>
      <c r="L12" s="88"/>
      <c r="M12" s="88"/>
      <c r="N12" s="88"/>
      <c r="O12" s="101"/>
      <c r="P12" s="101">
        <v>80440140141</v>
      </c>
      <c r="Q12" s="101">
        <v>80440140141</v>
      </c>
      <c r="R12" s="23"/>
      <c r="S12" s="23"/>
      <c r="T12" s="23"/>
    </row>
    <row r="13" spans="1:20" x14ac:dyDescent="0.2">
      <c r="A13" s="179" t="s">
        <v>259</v>
      </c>
      <c r="B13" s="164" t="s">
        <v>262</v>
      </c>
      <c r="C13" s="114">
        <v>0</v>
      </c>
      <c r="D13" s="114">
        <v>0.25</v>
      </c>
      <c r="E13" s="114">
        <v>0.25</v>
      </c>
      <c r="F13" s="102">
        <v>1095</v>
      </c>
      <c r="G13" s="89" t="s">
        <v>30</v>
      </c>
      <c r="H13" s="92"/>
      <c r="I13" s="92"/>
      <c r="J13" s="92"/>
      <c r="K13" s="92"/>
      <c r="L13" s="92"/>
      <c r="M13" s="92"/>
      <c r="N13" s="92"/>
      <c r="O13" s="92"/>
      <c r="P13" s="105">
        <v>80440140143</v>
      </c>
      <c r="Q13" s="105">
        <v>80440140143</v>
      </c>
      <c r="R13" s="23"/>
      <c r="S13" s="23"/>
      <c r="T13" s="23"/>
    </row>
    <row r="14" spans="1:20" x14ac:dyDescent="0.2">
      <c r="A14" s="179" t="s">
        <v>260</v>
      </c>
      <c r="B14" s="108" t="s">
        <v>405</v>
      </c>
      <c r="C14" s="107">
        <v>0</v>
      </c>
      <c r="D14" s="107">
        <v>0.1</v>
      </c>
      <c r="E14" s="107">
        <v>0.1</v>
      </c>
      <c r="F14" s="298">
        <f>3*E14*1000</f>
        <v>300.00000000000006</v>
      </c>
      <c r="G14" s="108" t="s">
        <v>30</v>
      </c>
      <c r="H14" s="110"/>
      <c r="I14" s="110"/>
      <c r="J14" s="110"/>
      <c r="K14" s="110"/>
      <c r="L14" s="110"/>
      <c r="M14" s="110"/>
      <c r="N14" s="110"/>
      <c r="O14" s="110"/>
      <c r="P14" s="111">
        <v>80440140145</v>
      </c>
      <c r="Q14" s="111">
        <v>80440140145</v>
      </c>
      <c r="R14" s="23"/>
      <c r="S14" s="23"/>
      <c r="T14" s="23"/>
    </row>
    <row r="15" spans="1:20" x14ac:dyDescent="0.2">
      <c r="A15" s="179" t="s">
        <v>261</v>
      </c>
      <c r="B15" s="138" t="s">
        <v>411</v>
      </c>
      <c r="C15" s="107">
        <v>0</v>
      </c>
      <c r="D15" s="107">
        <v>0.11</v>
      </c>
      <c r="E15" s="107">
        <v>0.11</v>
      </c>
      <c r="F15" s="298">
        <f>4*E15*1000</f>
        <v>440</v>
      </c>
      <c r="G15" s="108" t="s">
        <v>31</v>
      </c>
      <c r="H15" s="110"/>
      <c r="I15" s="110"/>
      <c r="J15" s="110"/>
      <c r="K15" s="110"/>
      <c r="L15" s="110"/>
      <c r="M15" s="110"/>
      <c r="N15" s="110"/>
      <c r="O15" s="110"/>
      <c r="P15" s="111">
        <v>80440130009</v>
      </c>
      <c r="Q15" s="111">
        <v>80440130016</v>
      </c>
      <c r="R15" s="23"/>
      <c r="S15" s="23"/>
      <c r="T15" s="23"/>
    </row>
    <row r="16" spans="1:20" x14ac:dyDescent="0.2">
      <c r="A16" s="179" t="s">
        <v>440</v>
      </c>
      <c r="B16" s="164" t="s">
        <v>263</v>
      </c>
      <c r="C16" s="114">
        <v>0</v>
      </c>
      <c r="D16" s="114">
        <v>2.36</v>
      </c>
      <c r="E16" s="114">
        <v>2.36</v>
      </c>
      <c r="F16" s="102">
        <v>11800</v>
      </c>
      <c r="G16" s="89" t="s">
        <v>31</v>
      </c>
      <c r="H16" s="92"/>
      <c r="I16" s="92"/>
      <c r="J16" s="92"/>
      <c r="K16" s="92"/>
      <c r="L16" s="92"/>
      <c r="M16" s="92"/>
      <c r="N16" s="92"/>
      <c r="O16" s="92"/>
      <c r="P16" s="102">
        <v>80440140138</v>
      </c>
      <c r="Q16" s="102">
        <v>80440140138</v>
      </c>
      <c r="R16" s="23"/>
      <c r="S16" s="23"/>
      <c r="T16" s="23"/>
    </row>
    <row r="17" spans="1:20" x14ac:dyDescent="0.2">
      <c r="A17" s="286" t="s">
        <v>441</v>
      </c>
      <c r="B17" s="186" t="s">
        <v>264</v>
      </c>
      <c r="C17" s="114">
        <v>0</v>
      </c>
      <c r="D17" s="114">
        <v>8.0000000000000002E-3</v>
      </c>
      <c r="E17" s="114">
        <v>8.0000000000000002E-3</v>
      </c>
      <c r="F17" s="102">
        <v>40</v>
      </c>
      <c r="G17" s="89" t="s">
        <v>31</v>
      </c>
      <c r="H17" s="92"/>
      <c r="I17" s="92"/>
      <c r="J17" s="92"/>
      <c r="K17" s="92"/>
      <c r="L17" s="92"/>
      <c r="M17" s="92"/>
      <c r="N17" s="92"/>
      <c r="O17" s="92"/>
      <c r="P17" s="105">
        <v>80440140142</v>
      </c>
      <c r="Q17" s="105">
        <v>80440140142</v>
      </c>
      <c r="R17" s="23"/>
      <c r="S17" s="23"/>
      <c r="T17" s="23"/>
    </row>
    <row r="18" spans="1:20" x14ac:dyDescent="0.2">
      <c r="A18" s="194"/>
      <c r="B18" s="187"/>
      <c r="C18" s="116">
        <v>8.0000000000000002E-3</v>
      </c>
      <c r="D18" s="116">
        <v>0.32600000000000001</v>
      </c>
      <c r="E18" s="116">
        <v>0.318</v>
      </c>
      <c r="F18" s="103">
        <v>1272</v>
      </c>
      <c r="G18" s="90" t="s">
        <v>30</v>
      </c>
      <c r="H18" s="88"/>
      <c r="I18" s="88"/>
      <c r="J18" s="88"/>
      <c r="K18" s="88"/>
      <c r="L18" s="88"/>
      <c r="M18" s="88"/>
      <c r="N18" s="88"/>
      <c r="O18" s="88"/>
      <c r="P18" s="101">
        <v>80440140142</v>
      </c>
      <c r="Q18" s="101">
        <v>80440140142</v>
      </c>
      <c r="R18" s="23"/>
      <c r="S18" s="23"/>
      <c r="T18" s="23"/>
    </row>
    <row r="19" spans="1:20" x14ac:dyDescent="0.2">
      <c r="A19" s="286" t="s">
        <v>442</v>
      </c>
      <c r="B19" s="276" t="s">
        <v>406</v>
      </c>
      <c r="C19" s="94">
        <v>0</v>
      </c>
      <c r="D19" s="94">
        <v>0.08</v>
      </c>
      <c r="E19" s="94">
        <v>0.08</v>
      </c>
      <c r="F19" s="102">
        <f>E19*4*1000</f>
        <v>320</v>
      </c>
      <c r="G19" s="90" t="s">
        <v>30</v>
      </c>
      <c r="H19" s="86"/>
      <c r="I19" s="86"/>
      <c r="J19" s="86"/>
      <c r="K19" s="86"/>
      <c r="L19" s="86"/>
      <c r="M19" s="86"/>
      <c r="N19" s="86"/>
      <c r="O19" s="86"/>
      <c r="P19" s="99">
        <v>80440140147</v>
      </c>
      <c r="Q19" s="99">
        <v>80440140147</v>
      </c>
      <c r="R19" s="23"/>
      <c r="S19" s="23"/>
      <c r="T19" s="23"/>
    </row>
    <row r="20" spans="1:20" x14ac:dyDescent="0.2">
      <c r="A20" s="142"/>
      <c r="B20" s="142"/>
      <c r="C20" s="97">
        <v>0.13</v>
      </c>
      <c r="D20" s="97">
        <v>0.27</v>
      </c>
      <c r="E20" s="97">
        <v>0.14000000000000001</v>
      </c>
      <c r="F20" s="295">
        <f>E20*4*1000</f>
        <v>560</v>
      </c>
      <c r="G20" s="90" t="s">
        <v>64</v>
      </c>
      <c r="H20" s="90"/>
      <c r="I20" s="90"/>
      <c r="J20" s="90"/>
      <c r="K20" s="90"/>
      <c r="L20" s="90"/>
      <c r="M20" s="90"/>
      <c r="N20" s="90"/>
      <c r="O20" s="90"/>
      <c r="P20" s="103">
        <v>80440140125</v>
      </c>
      <c r="Q20" s="103">
        <v>80440140125</v>
      </c>
      <c r="R20" s="23"/>
      <c r="S20" s="23"/>
      <c r="T20" s="23"/>
    </row>
    <row r="21" spans="1:20" x14ac:dyDescent="0.2">
      <c r="A21" s="182" t="s">
        <v>443</v>
      </c>
      <c r="B21" s="185" t="s">
        <v>265</v>
      </c>
      <c r="C21" s="121">
        <v>0</v>
      </c>
      <c r="D21" s="121">
        <v>1.32</v>
      </c>
      <c r="E21" s="121">
        <v>1.32</v>
      </c>
      <c r="F21" s="109">
        <v>6600</v>
      </c>
      <c r="G21" s="108" t="s">
        <v>31</v>
      </c>
      <c r="H21" s="110"/>
      <c r="I21" s="110"/>
      <c r="J21" s="110"/>
      <c r="K21" s="110"/>
      <c r="L21" s="110"/>
      <c r="M21" s="110"/>
      <c r="N21" s="110"/>
      <c r="O21" s="111"/>
      <c r="P21" s="111">
        <v>80440140141</v>
      </c>
      <c r="Q21" s="111">
        <v>80440140141</v>
      </c>
      <c r="R21" s="23"/>
      <c r="S21" s="23"/>
      <c r="T21" s="23"/>
    </row>
    <row r="22" spans="1:20" x14ac:dyDescent="0.2">
      <c r="A22" s="182" t="s">
        <v>444</v>
      </c>
      <c r="B22" s="185" t="s">
        <v>403</v>
      </c>
      <c r="C22" s="121">
        <v>0</v>
      </c>
      <c r="D22" s="121">
        <v>0.35</v>
      </c>
      <c r="E22" s="121">
        <v>0.35</v>
      </c>
      <c r="F22" s="109">
        <f>E22*1000*3</f>
        <v>1050</v>
      </c>
      <c r="G22" s="108" t="s">
        <v>30</v>
      </c>
      <c r="H22" s="110"/>
      <c r="I22" s="110"/>
      <c r="J22" s="110"/>
      <c r="K22" s="110"/>
      <c r="L22" s="110"/>
      <c r="M22" s="110"/>
      <c r="N22" s="110"/>
      <c r="O22" s="111"/>
      <c r="P22" s="111">
        <v>80440140141</v>
      </c>
      <c r="Q22" s="111">
        <v>80440140141</v>
      </c>
      <c r="R22" s="23"/>
      <c r="S22" s="23"/>
      <c r="T22" s="23"/>
    </row>
    <row r="23" spans="1:20" s="23" customFormat="1" ht="11.25" customHeight="1" x14ac:dyDescent="0.2">
      <c r="A23" s="68"/>
      <c r="B23" s="69"/>
      <c r="E23" s="70"/>
      <c r="F23" s="70"/>
      <c r="H23" s="30"/>
      <c r="I23" s="71"/>
      <c r="J23" s="71"/>
      <c r="K23" s="71"/>
      <c r="L23" s="71"/>
      <c r="M23" s="71"/>
      <c r="N23" s="71"/>
      <c r="O23" s="71"/>
      <c r="P23" s="71"/>
      <c r="Q23" s="32"/>
    </row>
    <row r="24" spans="1:20" ht="12.75" customHeight="1" x14ac:dyDescent="0.2">
      <c r="A24" s="72" t="s">
        <v>257</v>
      </c>
      <c r="B24" s="35"/>
      <c r="C24" s="36"/>
      <c r="D24" s="37"/>
      <c r="E24" s="73">
        <f>SUM(E11:E22)</f>
        <v>5.2160000000000002</v>
      </c>
      <c r="F24" s="74">
        <f>SUM(F11:F22)</f>
        <v>24017</v>
      </c>
      <c r="G24" s="39"/>
      <c r="H24" s="15"/>
      <c r="I24" s="40"/>
      <c r="J24" s="41" t="s">
        <v>32</v>
      </c>
      <c r="K24" s="42">
        <f>SUM(K11:K22)</f>
        <v>0</v>
      </c>
      <c r="L24" s="42">
        <f>SUM(L11:L22)</f>
        <v>0</v>
      </c>
      <c r="M24" s="83"/>
      <c r="N24" s="41" t="s">
        <v>33</v>
      </c>
      <c r="O24" s="173">
        <f>SUM(O11:O22)</f>
        <v>0</v>
      </c>
      <c r="P24" s="83"/>
      <c r="Q24" s="83"/>
    </row>
    <row r="25" spans="1:20" ht="12.75" customHeight="1" x14ac:dyDescent="0.2">
      <c r="A25" s="75" t="s">
        <v>34</v>
      </c>
      <c r="B25" s="46"/>
      <c r="C25" s="47"/>
      <c r="D25" s="48"/>
      <c r="E25" s="264">
        <f>E16+E17+E21+E15</f>
        <v>3.7979999999999996</v>
      </c>
      <c r="F25" s="77">
        <f>F16+F17+F21+F15</f>
        <v>18880</v>
      </c>
      <c r="G25" s="49"/>
      <c r="H25" s="50"/>
      <c r="I25" s="83"/>
      <c r="J25" s="32"/>
      <c r="K25" s="51"/>
      <c r="L25" s="51"/>
      <c r="M25" s="83"/>
      <c r="N25" s="83"/>
      <c r="O25" s="83"/>
      <c r="P25" s="83"/>
      <c r="Q25" s="83"/>
    </row>
    <row r="26" spans="1:20" ht="12.75" customHeight="1" x14ac:dyDescent="0.2">
      <c r="A26" s="75" t="s">
        <v>35</v>
      </c>
      <c r="B26" s="46"/>
      <c r="C26" s="47"/>
      <c r="D26" s="48"/>
      <c r="E26" s="264">
        <v>0</v>
      </c>
      <c r="F26" s="77">
        <v>0</v>
      </c>
      <c r="G26" s="52"/>
      <c r="H26" s="15"/>
      <c r="I26" s="53"/>
      <c r="J26" s="54"/>
      <c r="K26" s="54"/>
      <c r="L26" s="54"/>
      <c r="M26" s="55"/>
      <c r="N26" s="83"/>
      <c r="O26" s="83"/>
      <c r="P26" s="83"/>
      <c r="Q26" s="83"/>
    </row>
    <row r="27" spans="1:20" ht="12.75" customHeight="1" x14ac:dyDescent="0.2">
      <c r="A27" s="75" t="s">
        <v>36</v>
      </c>
      <c r="B27" s="46"/>
      <c r="C27" s="47"/>
      <c r="D27" s="48"/>
      <c r="E27" s="264">
        <f>E11+E12+E13+E14+E18+E19+E22</f>
        <v>1.278</v>
      </c>
      <c r="F27" s="77">
        <f>F11+F12+F13+F14+F18+F19+F22</f>
        <v>4577</v>
      </c>
      <c r="G27" s="52"/>
      <c r="H27" s="52"/>
      <c r="I27" s="53"/>
      <c r="J27" s="54"/>
      <c r="K27" s="54"/>
      <c r="L27" s="54"/>
      <c r="M27" s="55"/>
      <c r="N27" s="83"/>
      <c r="O27" s="83"/>
      <c r="P27" s="83"/>
      <c r="Q27" s="83"/>
    </row>
    <row r="28" spans="1:20" ht="12.75" customHeight="1" x14ac:dyDescent="0.2">
      <c r="A28" s="75" t="s">
        <v>46</v>
      </c>
      <c r="B28" s="46"/>
      <c r="C28" s="47"/>
      <c r="D28" s="48"/>
      <c r="E28" s="264">
        <f>E20</f>
        <v>0.14000000000000001</v>
      </c>
      <c r="F28" s="77">
        <f>F20</f>
        <v>560</v>
      </c>
      <c r="G28" s="56"/>
      <c r="H28" s="52"/>
      <c r="I28" s="57"/>
      <c r="J28" s="54"/>
      <c r="K28" s="54"/>
      <c r="L28" s="54"/>
      <c r="M28" s="55"/>
      <c r="N28" s="83"/>
      <c r="O28" s="83"/>
      <c r="P28" s="83"/>
      <c r="Q28" s="83"/>
    </row>
    <row r="29" spans="1:20" ht="5.25" customHeight="1" x14ac:dyDescent="0.2">
      <c r="A29" s="28"/>
      <c r="B29" s="28"/>
      <c r="C29" s="5"/>
      <c r="D29" s="5"/>
      <c r="E29" s="58"/>
      <c r="F29" s="78"/>
      <c r="G29" s="59"/>
      <c r="H29" s="52"/>
      <c r="I29" s="53"/>
      <c r="J29" s="54"/>
      <c r="K29" s="54"/>
      <c r="L29" s="54"/>
      <c r="M29" s="55"/>
      <c r="N29" s="83"/>
      <c r="O29" s="83"/>
      <c r="P29" s="83"/>
      <c r="Q29" s="83"/>
    </row>
    <row r="30" spans="1:20" ht="12.75" customHeight="1" x14ac:dyDescent="0.2">
      <c r="A30" s="60"/>
      <c r="B30" s="64" t="s">
        <v>4</v>
      </c>
      <c r="C30" s="390"/>
      <c r="D30" s="390"/>
      <c r="E30" s="390"/>
      <c r="F30" s="79"/>
      <c r="G30" s="61"/>
      <c r="H30" s="61"/>
      <c r="I30" s="62"/>
      <c r="J30" s="62"/>
      <c r="N30" s="32"/>
      <c r="O30" s="32"/>
      <c r="P30" s="32"/>
      <c r="Q30" s="260"/>
    </row>
    <row r="31" spans="1:20" ht="12.75" customHeight="1" x14ac:dyDescent="0.2">
      <c r="A31" s="60"/>
      <c r="B31" s="80" t="s">
        <v>37</v>
      </c>
      <c r="C31" s="393" t="s">
        <v>429</v>
      </c>
      <c r="D31" s="393"/>
      <c r="E31" s="393"/>
      <c r="F31" s="393"/>
      <c r="G31" s="393"/>
      <c r="H31" s="393"/>
      <c r="I31" s="393"/>
      <c r="J31" s="393"/>
      <c r="L31" s="63"/>
      <c r="M31" s="63"/>
      <c r="N31" s="32"/>
      <c r="O31" s="32"/>
      <c r="P31" s="32"/>
      <c r="Q31" s="260"/>
    </row>
    <row r="32" spans="1:20" ht="12.75" customHeight="1" x14ac:dyDescent="0.2">
      <c r="A32" s="60"/>
      <c r="B32" s="64"/>
      <c r="C32" s="396" t="s">
        <v>38</v>
      </c>
      <c r="D32" s="396"/>
      <c r="E32" s="396"/>
      <c r="F32" s="396"/>
      <c r="G32" s="396"/>
      <c r="H32" s="396"/>
      <c r="I32" s="396"/>
      <c r="J32" s="396"/>
      <c r="L32" s="391" t="s">
        <v>39</v>
      </c>
      <c r="M32" s="391"/>
      <c r="N32" s="32"/>
      <c r="O32" s="32"/>
      <c r="P32" s="32"/>
      <c r="Q32" s="260"/>
    </row>
    <row r="33" spans="1:17" x14ac:dyDescent="0.2">
      <c r="A33" s="60"/>
      <c r="B33" s="64" t="s">
        <v>4</v>
      </c>
      <c r="C33" s="390"/>
      <c r="D33" s="390"/>
      <c r="E33" s="390"/>
      <c r="F33" s="64"/>
      <c r="G33" s="64"/>
      <c r="H33" s="64"/>
      <c r="I33" s="65"/>
      <c r="J33" s="65"/>
      <c r="N33" s="32"/>
      <c r="O33" s="32"/>
      <c r="P33" s="32"/>
      <c r="Q33" s="260"/>
    </row>
    <row r="34" spans="1:17" x14ac:dyDescent="0.2">
      <c r="A34" s="60"/>
      <c r="B34" s="80" t="s">
        <v>40</v>
      </c>
      <c r="C34" s="393" t="s">
        <v>57</v>
      </c>
      <c r="D34" s="393"/>
      <c r="E34" s="393"/>
      <c r="F34" s="393"/>
      <c r="G34" s="393"/>
      <c r="H34" s="393"/>
      <c r="I34" s="393"/>
      <c r="J34" s="393"/>
      <c r="L34" s="63"/>
      <c r="M34" s="63"/>
      <c r="N34" s="32"/>
      <c r="O34" s="32"/>
      <c r="P34" s="32"/>
      <c r="Q34" s="260"/>
    </row>
    <row r="35" spans="1:17" x14ac:dyDescent="0.2">
      <c r="A35" s="60"/>
      <c r="B35" s="64"/>
      <c r="C35" s="392"/>
      <c r="D35" s="392"/>
      <c r="E35" s="392"/>
      <c r="F35" s="392"/>
      <c r="G35" s="392"/>
      <c r="H35" s="392"/>
      <c r="I35" s="392"/>
      <c r="J35" s="392"/>
      <c r="L35" s="391" t="s">
        <v>39</v>
      </c>
      <c r="M35" s="391"/>
      <c r="N35" s="32"/>
      <c r="O35" s="32"/>
      <c r="P35" s="32"/>
      <c r="Q35" s="260"/>
    </row>
    <row r="36" spans="1:17" x14ac:dyDescent="0.2">
      <c r="A36" s="60"/>
      <c r="B36" s="64" t="s">
        <v>4</v>
      </c>
      <c r="C36" s="66" t="s">
        <v>5</v>
      </c>
      <c r="D36" s="66"/>
      <c r="E36" s="67"/>
      <c r="F36" s="64"/>
      <c r="G36" s="64"/>
      <c r="H36" s="64"/>
      <c r="I36" s="65"/>
      <c r="J36" s="65"/>
      <c r="N36" s="32"/>
      <c r="O36" s="32"/>
      <c r="P36" s="32"/>
      <c r="Q36" s="260"/>
    </row>
    <row r="37" spans="1:17" x14ac:dyDescent="0.2">
      <c r="A37" s="60"/>
      <c r="B37" s="80" t="s">
        <v>6</v>
      </c>
      <c r="C37" s="393" t="s">
        <v>41</v>
      </c>
      <c r="D37" s="393"/>
      <c r="E37" s="393"/>
      <c r="F37" s="393"/>
      <c r="G37" s="393"/>
      <c r="H37" s="393"/>
      <c r="I37" s="393"/>
      <c r="J37" s="393"/>
      <c r="L37" s="63"/>
      <c r="M37" s="63"/>
      <c r="N37" s="32"/>
      <c r="O37" s="32"/>
      <c r="P37" s="32"/>
      <c r="Q37" s="260"/>
    </row>
    <row r="38" spans="1:17" x14ac:dyDescent="0.2">
      <c r="B38" s="27"/>
      <c r="C38" s="28"/>
      <c r="E38" s="15"/>
      <c r="F38" s="29"/>
      <c r="L38" s="391" t="s">
        <v>39</v>
      </c>
      <c r="M38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L38:M38"/>
    <mergeCell ref="C30:E30"/>
    <mergeCell ref="C31:J31"/>
    <mergeCell ref="C32:J32"/>
    <mergeCell ref="L32:M32"/>
    <mergeCell ref="C33:E33"/>
    <mergeCell ref="C34:J34"/>
    <mergeCell ref="C35:J35"/>
    <mergeCell ref="L35:M35"/>
    <mergeCell ref="C37:J37"/>
    <mergeCell ref="I8:J8"/>
    <mergeCell ref="K8:K9"/>
    <mergeCell ref="L8:L9"/>
    <mergeCell ref="M8:M9"/>
    <mergeCell ref="N8:N9"/>
  </mergeCells>
  <phoneticPr fontId="29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8" orientation="landscape" useFirstPageNumber="1" horizontalDpi="300" verticalDpi="300" r:id="rId1"/>
  <headerFooter scaleWithDoc="0">
    <oddFooter>&amp;RLapa &amp;P no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387F-E74A-4FA0-9C71-D6F71AE3BDE0}">
  <dimension ref="A1:T29"/>
  <sheetViews>
    <sheetView topLeftCell="A4" zoomScale="160" zoomScaleNormal="160" workbookViewId="0">
      <selection activeCell="C24" sqref="C24:E24"/>
    </sheetView>
  </sheetViews>
  <sheetFormatPr defaultColWidth="9.109375" defaultRowHeight="10.199999999999999" x14ac:dyDescent="0.2"/>
  <cols>
    <col min="1" max="1" width="5" style="27" customWidth="1"/>
    <col min="2" max="2" width="12.554687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9.6640625" style="31" customWidth="1"/>
    <col min="17" max="17" width="11.3320312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407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242" t="s">
        <v>0</v>
      </c>
      <c r="D9" s="242" t="s">
        <v>1</v>
      </c>
      <c r="E9" s="387"/>
      <c r="F9" s="387"/>
      <c r="G9" s="388"/>
      <c r="H9" s="389"/>
      <c r="I9" s="241" t="s">
        <v>3</v>
      </c>
      <c r="J9" s="24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317" t="s">
        <v>456</v>
      </c>
      <c r="B11" s="126" t="s">
        <v>282</v>
      </c>
      <c r="C11" s="318">
        <v>0</v>
      </c>
      <c r="D11" s="318">
        <v>0.7</v>
      </c>
      <c r="E11" s="318">
        <v>0.7</v>
      </c>
      <c r="F11" s="319">
        <f>1000*E11*5.5</f>
        <v>3850</v>
      </c>
      <c r="G11" s="92" t="s">
        <v>30</v>
      </c>
      <c r="H11" s="92"/>
      <c r="I11" s="92"/>
      <c r="J11" s="92"/>
      <c r="K11" s="92"/>
      <c r="L11" s="92"/>
      <c r="M11" s="92"/>
      <c r="N11" s="92"/>
      <c r="O11" s="92"/>
      <c r="P11" s="105">
        <v>80440090002</v>
      </c>
      <c r="Q11" s="105">
        <v>80440090002</v>
      </c>
      <c r="R11" s="23"/>
      <c r="S11" s="23"/>
      <c r="T11" s="23"/>
    </row>
    <row r="12" spans="1:20" x14ac:dyDescent="0.2">
      <c r="A12" s="127"/>
      <c r="B12" s="127"/>
      <c r="C12" s="95">
        <v>0.7</v>
      </c>
      <c r="D12" s="95">
        <v>2.65</v>
      </c>
      <c r="E12" s="95">
        <v>1.95</v>
      </c>
      <c r="F12" s="253">
        <f>E12*1000*3</f>
        <v>5850</v>
      </c>
      <c r="G12" s="88" t="s">
        <v>64</v>
      </c>
      <c r="H12" s="88"/>
      <c r="I12" s="88"/>
      <c r="J12" s="88"/>
      <c r="K12" s="88"/>
      <c r="L12" s="88"/>
      <c r="M12" s="88"/>
      <c r="N12" s="88"/>
      <c r="O12" s="88"/>
      <c r="P12" s="101">
        <v>80440090002</v>
      </c>
      <c r="Q12" s="101">
        <v>80440090002</v>
      </c>
      <c r="R12" s="23"/>
      <c r="S12" s="23"/>
      <c r="T12" s="23"/>
    </row>
    <row r="13" spans="1:20" x14ac:dyDescent="0.2">
      <c r="A13" s="303" t="s">
        <v>457</v>
      </c>
      <c r="B13" s="185" t="s">
        <v>408</v>
      </c>
      <c r="C13" s="118">
        <v>0</v>
      </c>
      <c r="D13" s="118">
        <v>0.15</v>
      </c>
      <c r="E13" s="118">
        <v>0.15</v>
      </c>
      <c r="F13" s="111">
        <f>E13*4.5*1000</f>
        <v>674.99999999999989</v>
      </c>
      <c r="G13" s="110" t="s">
        <v>30</v>
      </c>
      <c r="H13" s="110"/>
      <c r="I13" s="110"/>
      <c r="J13" s="110"/>
      <c r="K13" s="110"/>
      <c r="L13" s="110"/>
      <c r="M13" s="110"/>
      <c r="N13" s="110"/>
      <c r="O13" s="110"/>
      <c r="P13" s="111">
        <v>80440090124</v>
      </c>
      <c r="Q13" s="111">
        <v>80440090124</v>
      </c>
      <c r="R13" s="23"/>
      <c r="S13" s="23"/>
      <c r="T13" s="23"/>
    </row>
    <row r="14" spans="1:20" s="23" customFormat="1" ht="11.25" customHeight="1" x14ac:dyDescent="0.2">
      <c r="A14" s="68"/>
      <c r="B14" s="69"/>
      <c r="E14" s="70"/>
      <c r="F14" s="70"/>
      <c r="H14" s="30"/>
      <c r="I14" s="71"/>
      <c r="J14" s="71"/>
      <c r="K14" s="71"/>
      <c r="L14" s="71"/>
      <c r="M14" s="71"/>
      <c r="N14" s="71"/>
      <c r="O14" s="71"/>
      <c r="P14" s="71"/>
      <c r="Q14" s="32"/>
    </row>
    <row r="15" spans="1:20" ht="12.75" customHeight="1" x14ac:dyDescent="0.2">
      <c r="A15" s="72" t="s">
        <v>432</v>
      </c>
      <c r="B15" s="35"/>
      <c r="C15" s="36"/>
      <c r="D15" s="37"/>
      <c r="E15" s="266">
        <f>SUM(E11:E13)</f>
        <v>2.8</v>
      </c>
      <c r="F15" s="74">
        <f>SUM(F11:F13)</f>
        <v>10375</v>
      </c>
      <c r="G15" s="39"/>
      <c r="H15" s="15"/>
      <c r="I15" s="40"/>
      <c r="J15" s="41" t="s">
        <v>32</v>
      </c>
      <c r="K15" s="42">
        <f>SUM(K11:K13)</f>
        <v>0</v>
      </c>
      <c r="L15" s="42">
        <f>SUM(L11:L13)</f>
        <v>0</v>
      </c>
      <c r="M15" s="240"/>
      <c r="N15" s="41" t="s">
        <v>33</v>
      </c>
      <c r="O15" s="173">
        <f>SUM(O11:O13)</f>
        <v>0</v>
      </c>
      <c r="P15" s="240"/>
      <c r="Q15" s="240"/>
    </row>
    <row r="16" spans="1:20" ht="12.75" customHeight="1" x14ac:dyDescent="0.2">
      <c r="A16" s="75" t="s">
        <v>34</v>
      </c>
      <c r="B16" s="46"/>
      <c r="C16" s="47"/>
      <c r="D16" s="48"/>
      <c r="E16" s="265">
        <v>0</v>
      </c>
      <c r="F16" s="77">
        <v>0</v>
      </c>
      <c r="G16" s="49"/>
      <c r="H16" s="50"/>
      <c r="I16" s="240"/>
      <c r="J16" s="32"/>
      <c r="K16" s="51"/>
      <c r="L16" s="51"/>
      <c r="M16" s="240"/>
      <c r="N16" s="240"/>
      <c r="O16" s="240"/>
      <c r="P16" s="240"/>
      <c r="Q16" s="240"/>
    </row>
    <row r="17" spans="1:17" ht="12.75" customHeight="1" x14ac:dyDescent="0.2">
      <c r="A17" s="75" t="s">
        <v>35</v>
      </c>
      <c r="B17" s="46"/>
      <c r="C17" s="47"/>
      <c r="D17" s="48"/>
      <c r="E17" s="265">
        <v>0</v>
      </c>
      <c r="F17" s="77">
        <v>0</v>
      </c>
      <c r="G17" s="52"/>
      <c r="H17" s="15"/>
      <c r="I17" s="53"/>
      <c r="J17" s="54"/>
      <c r="K17" s="54"/>
      <c r="L17" s="54"/>
      <c r="M17" s="239"/>
      <c r="N17" s="240"/>
      <c r="O17" s="240"/>
      <c r="P17" s="240"/>
      <c r="Q17" s="240"/>
    </row>
    <row r="18" spans="1:17" ht="12.75" customHeight="1" x14ac:dyDescent="0.2">
      <c r="A18" s="75" t="s">
        <v>36</v>
      </c>
      <c r="B18" s="46"/>
      <c r="C18" s="47"/>
      <c r="D18" s="48"/>
      <c r="E18" s="265">
        <f>E11+E13</f>
        <v>0.85</v>
      </c>
      <c r="F18" s="77">
        <f>F11+F13</f>
        <v>4525</v>
      </c>
      <c r="G18" s="52"/>
      <c r="H18" s="52"/>
      <c r="I18" s="53"/>
      <c r="J18" s="54"/>
      <c r="K18" s="54"/>
      <c r="L18" s="54"/>
      <c r="M18" s="239"/>
      <c r="N18" s="240"/>
      <c r="O18" s="240"/>
      <c r="P18" s="240"/>
      <c r="Q18" s="240"/>
    </row>
    <row r="19" spans="1:17" ht="12.75" customHeight="1" x14ac:dyDescent="0.2">
      <c r="A19" s="75" t="s">
        <v>46</v>
      </c>
      <c r="B19" s="46"/>
      <c r="C19" s="47"/>
      <c r="D19" s="48"/>
      <c r="E19" s="265">
        <f>E12</f>
        <v>1.95</v>
      </c>
      <c r="F19" s="77">
        <f>F12</f>
        <v>5850</v>
      </c>
      <c r="G19" s="56"/>
      <c r="H19" s="52"/>
      <c r="I19" s="57"/>
      <c r="J19" s="54"/>
      <c r="K19" s="54"/>
      <c r="L19" s="54"/>
      <c r="M19" s="239"/>
      <c r="N19" s="240"/>
      <c r="O19" s="240"/>
      <c r="P19" s="240"/>
      <c r="Q19" s="240"/>
    </row>
    <row r="20" spans="1:17" ht="5.25" customHeight="1" x14ac:dyDescent="0.2">
      <c r="A20" s="28"/>
      <c r="B20" s="28"/>
      <c r="C20" s="5"/>
      <c r="D20" s="5"/>
      <c r="E20" s="58"/>
      <c r="F20" s="78"/>
      <c r="G20" s="59"/>
      <c r="H20" s="52"/>
      <c r="I20" s="53"/>
      <c r="J20" s="54"/>
      <c r="K20" s="54"/>
      <c r="L20" s="54"/>
      <c r="M20" s="239"/>
      <c r="N20" s="240"/>
      <c r="O20" s="240"/>
      <c r="P20" s="240"/>
      <c r="Q20" s="240"/>
    </row>
    <row r="21" spans="1:17" ht="12.75" customHeight="1" x14ac:dyDescent="0.2">
      <c r="A21" s="60"/>
      <c r="B21" s="64" t="s">
        <v>4</v>
      </c>
      <c r="C21" s="390"/>
      <c r="D21" s="390"/>
      <c r="E21" s="390"/>
      <c r="F21" s="79"/>
      <c r="G21" s="61"/>
      <c r="H21" s="61"/>
      <c r="I21" s="62"/>
      <c r="J21" s="62"/>
      <c r="N21" s="32"/>
      <c r="O21" s="32"/>
      <c r="P21" s="32"/>
      <c r="Q21" s="260"/>
    </row>
    <row r="22" spans="1:17" ht="12.75" customHeight="1" x14ac:dyDescent="0.2">
      <c r="A22" s="60"/>
      <c r="B22" s="80" t="s">
        <v>37</v>
      </c>
      <c r="C22" s="393" t="s">
        <v>429</v>
      </c>
      <c r="D22" s="393"/>
      <c r="E22" s="393"/>
      <c r="F22" s="393"/>
      <c r="G22" s="393"/>
      <c r="H22" s="393"/>
      <c r="I22" s="393"/>
      <c r="J22" s="393"/>
      <c r="L22" s="63"/>
      <c r="M22" s="63"/>
      <c r="N22" s="32"/>
      <c r="O22" s="32"/>
      <c r="P22" s="32"/>
      <c r="Q22" s="260"/>
    </row>
    <row r="23" spans="1:17" ht="12.75" customHeight="1" x14ac:dyDescent="0.2">
      <c r="A23" s="60"/>
      <c r="B23" s="64"/>
      <c r="C23" s="396" t="s">
        <v>38</v>
      </c>
      <c r="D23" s="396"/>
      <c r="E23" s="396"/>
      <c r="F23" s="396"/>
      <c r="G23" s="396"/>
      <c r="H23" s="396"/>
      <c r="I23" s="396"/>
      <c r="J23" s="396"/>
      <c r="L23" s="391" t="s">
        <v>39</v>
      </c>
      <c r="M23" s="391"/>
      <c r="N23" s="32"/>
      <c r="O23" s="32"/>
      <c r="P23" s="32"/>
      <c r="Q23" s="260"/>
    </row>
    <row r="24" spans="1:17" x14ac:dyDescent="0.2">
      <c r="A24" s="60"/>
      <c r="B24" s="64" t="s">
        <v>4</v>
      </c>
      <c r="C24" s="390"/>
      <c r="D24" s="390"/>
      <c r="E24" s="390"/>
      <c r="F24" s="64"/>
      <c r="G24" s="64"/>
      <c r="H24" s="64"/>
      <c r="I24" s="65"/>
      <c r="J24" s="65"/>
      <c r="N24" s="32"/>
      <c r="O24" s="32"/>
      <c r="P24" s="32"/>
      <c r="Q24" s="260"/>
    </row>
    <row r="25" spans="1:17" x14ac:dyDescent="0.2">
      <c r="A25" s="60"/>
      <c r="B25" s="80" t="s">
        <v>40</v>
      </c>
      <c r="C25" s="393" t="s">
        <v>57</v>
      </c>
      <c r="D25" s="393"/>
      <c r="E25" s="393"/>
      <c r="F25" s="393"/>
      <c r="G25" s="393"/>
      <c r="H25" s="393"/>
      <c r="I25" s="393"/>
      <c r="J25" s="393"/>
      <c r="L25" s="63"/>
      <c r="M25" s="63"/>
      <c r="N25" s="32"/>
      <c r="O25" s="32"/>
      <c r="P25" s="32"/>
      <c r="Q25" s="260"/>
    </row>
    <row r="26" spans="1:17" x14ac:dyDescent="0.2">
      <c r="A26" s="60"/>
      <c r="B26" s="64"/>
      <c r="C26" s="392"/>
      <c r="D26" s="392"/>
      <c r="E26" s="392"/>
      <c r="F26" s="392"/>
      <c r="G26" s="392"/>
      <c r="H26" s="392"/>
      <c r="I26" s="392"/>
      <c r="J26" s="392"/>
      <c r="L26" s="391" t="s">
        <v>39</v>
      </c>
      <c r="M26" s="391"/>
      <c r="N26" s="32"/>
      <c r="O26" s="32"/>
      <c r="P26" s="32"/>
      <c r="Q26" s="260"/>
    </row>
    <row r="27" spans="1:17" x14ac:dyDescent="0.2">
      <c r="A27" s="60"/>
      <c r="B27" s="64" t="s">
        <v>4</v>
      </c>
      <c r="C27" s="66" t="s">
        <v>5</v>
      </c>
      <c r="D27" s="66"/>
      <c r="E27" s="67"/>
      <c r="F27" s="64"/>
      <c r="G27" s="64"/>
      <c r="H27" s="64"/>
      <c r="I27" s="65"/>
      <c r="J27" s="65"/>
      <c r="N27" s="32"/>
      <c r="O27" s="32"/>
      <c r="P27" s="32"/>
      <c r="Q27" s="260"/>
    </row>
    <row r="28" spans="1:17" x14ac:dyDescent="0.2">
      <c r="A28" s="60"/>
      <c r="B28" s="80" t="s">
        <v>6</v>
      </c>
      <c r="C28" s="393" t="s">
        <v>41</v>
      </c>
      <c r="D28" s="393"/>
      <c r="E28" s="393"/>
      <c r="F28" s="393"/>
      <c r="G28" s="393"/>
      <c r="H28" s="393"/>
      <c r="I28" s="393"/>
      <c r="J28" s="393"/>
      <c r="L28" s="63"/>
      <c r="M28" s="63"/>
      <c r="N28" s="32"/>
      <c r="O28" s="32"/>
      <c r="P28" s="32"/>
      <c r="Q28" s="260"/>
    </row>
    <row r="29" spans="1:17" x14ac:dyDescent="0.2">
      <c r="B29" s="27"/>
      <c r="C29" s="28"/>
      <c r="E29" s="15"/>
      <c r="F29" s="29"/>
      <c r="L29" s="391" t="s">
        <v>39</v>
      </c>
      <c r="M29" s="391"/>
    </row>
  </sheetData>
  <mergeCells count="32">
    <mergeCell ref="P8:P9"/>
    <mergeCell ref="C26:J26"/>
    <mergeCell ref="L26:M26"/>
    <mergeCell ref="C28:J28"/>
    <mergeCell ref="L29:M29"/>
    <mergeCell ref="C21:E21"/>
    <mergeCell ref="C22:J22"/>
    <mergeCell ref="C23:J23"/>
    <mergeCell ref="L23:M23"/>
    <mergeCell ref="C24:E24"/>
    <mergeCell ref="C25:J25"/>
    <mergeCell ref="I8:J8"/>
    <mergeCell ref="K8:K9"/>
    <mergeCell ref="L8:L9"/>
    <mergeCell ref="M8:M9"/>
    <mergeCell ref="N8:N9"/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</mergeCells>
  <pageMargins left="0.51181102362204722" right="0.31496062992125984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8C51-8B4A-427E-93BC-C45DF60FCF03}">
  <sheetPr codeName="Lapa5"/>
  <dimension ref="A1:T49"/>
  <sheetViews>
    <sheetView showGridLines="0" view="pageLayout" topLeftCell="A28" zoomScale="160" zoomScaleNormal="100" zoomScaleSheetLayoutView="100" zoomScalePageLayoutView="160" workbookViewId="0">
      <selection activeCell="C44" sqref="C44:E44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266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4" t="s">
        <v>268</v>
      </c>
      <c r="B11" s="186" t="s">
        <v>277</v>
      </c>
      <c r="C11" s="115">
        <v>0</v>
      </c>
      <c r="D11" s="115">
        <v>3.5000000000000003E-2</v>
      </c>
      <c r="E11" s="115">
        <v>3.5000000000000003E-2</v>
      </c>
      <c r="F11" s="105">
        <v>140</v>
      </c>
      <c r="G11" s="92" t="s">
        <v>30</v>
      </c>
      <c r="H11" s="92"/>
      <c r="I11" s="92"/>
      <c r="J11" s="92"/>
      <c r="K11" s="92"/>
      <c r="L11" s="92"/>
      <c r="M11" s="92"/>
      <c r="N11" s="92"/>
      <c r="O11" s="92"/>
      <c r="P11" s="105">
        <v>80440130016</v>
      </c>
      <c r="Q11" s="105">
        <v>80440130167</v>
      </c>
      <c r="R11" s="23"/>
      <c r="S11" s="23"/>
      <c r="T11" s="23"/>
    </row>
    <row r="12" spans="1:20" x14ac:dyDescent="0.2">
      <c r="A12" s="176"/>
      <c r="B12" s="188"/>
      <c r="C12" s="112">
        <v>0.08</v>
      </c>
      <c r="D12" s="112">
        <v>0.23499999999999999</v>
      </c>
      <c r="E12" s="112">
        <v>0.155</v>
      </c>
      <c r="F12" s="100">
        <v>465</v>
      </c>
      <c r="G12" s="87" t="s">
        <v>30</v>
      </c>
      <c r="H12" s="87"/>
      <c r="I12" s="87"/>
      <c r="J12" s="87"/>
      <c r="K12" s="87"/>
      <c r="L12" s="87"/>
      <c r="M12" s="87"/>
      <c r="N12" s="87"/>
      <c r="O12" s="87"/>
      <c r="P12" s="100">
        <v>80440130016</v>
      </c>
      <c r="Q12" s="100">
        <v>80440130167</v>
      </c>
      <c r="R12" s="23"/>
      <c r="S12" s="23"/>
      <c r="T12" s="23"/>
    </row>
    <row r="13" spans="1:20" x14ac:dyDescent="0.2">
      <c r="A13" s="176"/>
      <c r="B13" s="188"/>
      <c r="C13" s="165">
        <v>0.23499999999999999</v>
      </c>
      <c r="D13" s="165">
        <v>0.26</v>
      </c>
      <c r="E13" s="165">
        <v>2.5000000000000001E-2</v>
      </c>
      <c r="F13" s="168">
        <v>100</v>
      </c>
      <c r="G13" s="171" t="s">
        <v>246</v>
      </c>
      <c r="H13" s="171"/>
      <c r="I13" s="171"/>
      <c r="J13" s="171"/>
      <c r="K13" s="171"/>
      <c r="L13" s="171"/>
      <c r="M13" s="171"/>
      <c r="N13" s="171"/>
      <c r="O13" s="171"/>
      <c r="P13" s="150">
        <v>80440130271</v>
      </c>
      <c r="Q13" s="150">
        <v>80440130176</v>
      </c>
      <c r="R13" s="23"/>
      <c r="S13" s="23"/>
      <c r="T13" s="23"/>
    </row>
    <row r="14" spans="1:20" x14ac:dyDescent="0.2">
      <c r="A14" s="177" t="s">
        <v>269</v>
      </c>
      <c r="B14" s="185" t="s">
        <v>278</v>
      </c>
      <c r="C14" s="118">
        <v>0.47</v>
      </c>
      <c r="D14" s="118">
        <v>2.31</v>
      </c>
      <c r="E14" s="118">
        <v>1.84</v>
      </c>
      <c r="F14" s="111">
        <v>9200</v>
      </c>
      <c r="G14" s="110" t="s">
        <v>31</v>
      </c>
      <c r="H14" s="110"/>
      <c r="I14" s="110"/>
      <c r="J14" s="110"/>
      <c r="K14" s="110"/>
      <c r="L14" s="110"/>
      <c r="M14" s="110"/>
      <c r="N14" s="110"/>
      <c r="O14" s="110"/>
      <c r="P14" s="111">
        <v>80440130320</v>
      </c>
      <c r="Q14" s="111">
        <v>80440130320</v>
      </c>
      <c r="R14" s="23"/>
      <c r="S14" s="23"/>
      <c r="T14" s="23"/>
    </row>
    <row r="15" spans="1:20" x14ac:dyDescent="0.2">
      <c r="A15" s="175" t="s">
        <v>270</v>
      </c>
      <c r="B15" s="320" t="s">
        <v>279</v>
      </c>
      <c r="C15" s="117">
        <v>0</v>
      </c>
      <c r="D15" s="117">
        <v>0.38</v>
      </c>
      <c r="E15" s="117">
        <v>0.38</v>
      </c>
      <c r="F15" s="104">
        <v>1330</v>
      </c>
      <c r="G15" s="91" t="s">
        <v>31</v>
      </c>
      <c r="H15" s="91"/>
      <c r="I15" s="91"/>
      <c r="J15" s="91"/>
      <c r="K15" s="91"/>
      <c r="L15" s="91"/>
      <c r="M15" s="91"/>
      <c r="N15" s="91"/>
      <c r="O15" s="91"/>
      <c r="P15" s="104">
        <v>80440130359</v>
      </c>
      <c r="Q15" s="104">
        <v>80440130359</v>
      </c>
      <c r="R15" s="23"/>
      <c r="S15" s="23"/>
      <c r="T15" s="23"/>
    </row>
    <row r="16" spans="1:20" x14ac:dyDescent="0.2">
      <c r="A16" s="184" t="s">
        <v>271</v>
      </c>
      <c r="B16" s="186" t="s">
        <v>280</v>
      </c>
      <c r="C16" s="115">
        <v>0</v>
      </c>
      <c r="D16" s="115">
        <v>1.85</v>
      </c>
      <c r="E16" s="115">
        <f>1.84+0.01</f>
        <v>1.85</v>
      </c>
      <c r="F16" s="105">
        <v>5550</v>
      </c>
      <c r="G16" s="92" t="s">
        <v>31</v>
      </c>
      <c r="H16" s="92"/>
      <c r="I16" s="92"/>
      <c r="J16" s="92"/>
      <c r="K16" s="92"/>
      <c r="L16" s="92"/>
      <c r="M16" s="92"/>
      <c r="N16" s="92"/>
      <c r="O16" s="105">
        <v>125</v>
      </c>
      <c r="P16" s="105">
        <v>80440130318</v>
      </c>
      <c r="Q16" s="105">
        <v>80440130318</v>
      </c>
      <c r="R16" s="23"/>
      <c r="S16" s="23"/>
      <c r="T16" s="23"/>
    </row>
    <row r="17" spans="1:20" x14ac:dyDescent="0.2">
      <c r="A17" s="190"/>
      <c r="B17" s="187"/>
      <c r="C17" s="112">
        <v>1.85</v>
      </c>
      <c r="D17" s="112">
        <v>2.2200000000000002</v>
      </c>
      <c r="E17" s="112">
        <v>0.37</v>
      </c>
      <c r="F17" s="100">
        <v>1110</v>
      </c>
      <c r="G17" s="87" t="s">
        <v>31</v>
      </c>
      <c r="H17" s="87"/>
      <c r="I17" s="87"/>
      <c r="J17" s="87"/>
      <c r="K17" s="87"/>
      <c r="L17" s="87"/>
      <c r="M17" s="87"/>
      <c r="N17" s="87"/>
      <c r="O17" s="87"/>
      <c r="P17" s="100">
        <v>80440130318</v>
      </c>
      <c r="Q17" s="100">
        <v>80440130494</v>
      </c>
      <c r="R17" s="23"/>
      <c r="S17" s="23"/>
      <c r="T17" s="23"/>
    </row>
    <row r="18" spans="1:20" x14ac:dyDescent="0.2">
      <c r="A18" s="174" t="s">
        <v>272</v>
      </c>
      <c r="B18" s="164" t="s">
        <v>281</v>
      </c>
      <c r="C18" s="115">
        <v>0</v>
      </c>
      <c r="D18" s="115">
        <v>0.14000000000000001</v>
      </c>
      <c r="E18" s="115">
        <v>0.14000000000000001</v>
      </c>
      <c r="F18" s="105">
        <v>420</v>
      </c>
      <c r="G18" s="92" t="s">
        <v>30</v>
      </c>
      <c r="H18" s="92"/>
      <c r="I18" s="92"/>
      <c r="J18" s="92"/>
      <c r="K18" s="92"/>
      <c r="L18" s="92"/>
      <c r="M18" s="92"/>
      <c r="N18" s="92"/>
      <c r="O18" s="92"/>
      <c r="P18" s="105">
        <v>80440130011</v>
      </c>
      <c r="Q18" s="105">
        <v>80440130018</v>
      </c>
      <c r="R18" s="23"/>
      <c r="S18" s="23"/>
      <c r="T18" s="23"/>
    </row>
    <row r="19" spans="1:20" x14ac:dyDescent="0.2">
      <c r="A19" s="177" t="s">
        <v>273</v>
      </c>
      <c r="B19" s="185" t="s">
        <v>282</v>
      </c>
      <c r="C19" s="118">
        <v>0</v>
      </c>
      <c r="D19" s="118">
        <v>0.78</v>
      </c>
      <c r="E19" s="118">
        <v>0.78</v>
      </c>
      <c r="F19" s="111">
        <v>3120</v>
      </c>
      <c r="G19" s="110" t="s">
        <v>30</v>
      </c>
      <c r="H19" s="110"/>
      <c r="I19" s="110"/>
      <c r="J19" s="110"/>
      <c r="K19" s="110"/>
      <c r="L19" s="110"/>
      <c r="M19" s="110"/>
      <c r="N19" s="110"/>
      <c r="O19" s="110"/>
      <c r="P19" s="111">
        <v>80440130327</v>
      </c>
      <c r="Q19" s="111">
        <v>80440130327</v>
      </c>
      <c r="R19" s="23"/>
      <c r="S19" s="23"/>
      <c r="T19" s="23"/>
    </row>
    <row r="20" spans="1:20" x14ac:dyDescent="0.2">
      <c r="A20" s="177" t="s">
        <v>274</v>
      </c>
      <c r="B20" s="138" t="s">
        <v>410</v>
      </c>
      <c r="C20" s="107">
        <v>0</v>
      </c>
      <c r="D20" s="107">
        <v>0.08</v>
      </c>
      <c r="E20" s="107">
        <v>0.08</v>
      </c>
      <c r="F20" s="107">
        <f>E20*1000*3</f>
        <v>240</v>
      </c>
      <c r="G20" s="108" t="s">
        <v>31</v>
      </c>
      <c r="H20" s="110"/>
      <c r="I20" s="110"/>
      <c r="J20" s="110"/>
      <c r="K20" s="110"/>
      <c r="L20" s="110"/>
      <c r="M20" s="110"/>
      <c r="N20" s="110"/>
      <c r="O20" s="110"/>
      <c r="P20" s="111">
        <v>80440130015</v>
      </c>
      <c r="Q20" s="111">
        <v>80440130068</v>
      </c>
      <c r="R20" s="23"/>
      <c r="S20" s="23"/>
      <c r="T20" s="23"/>
    </row>
    <row r="21" spans="1:20" x14ac:dyDescent="0.2">
      <c r="A21" s="177" t="s">
        <v>275</v>
      </c>
      <c r="B21" s="185" t="s">
        <v>283</v>
      </c>
      <c r="C21" s="118">
        <v>0</v>
      </c>
      <c r="D21" s="118">
        <v>0.44</v>
      </c>
      <c r="E21" s="118">
        <v>0.44</v>
      </c>
      <c r="F21" s="111">
        <v>1320</v>
      </c>
      <c r="G21" s="110" t="s">
        <v>30</v>
      </c>
      <c r="H21" s="110"/>
      <c r="I21" s="110"/>
      <c r="J21" s="110"/>
      <c r="K21" s="110"/>
      <c r="L21" s="110"/>
      <c r="M21" s="110"/>
      <c r="N21" s="110"/>
      <c r="O21" s="110"/>
      <c r="P21" s="111">
        <v>80440130322</v>
      </c>
      <c r="Q21" s="111">
        <v>80440130322</v>
      </c>
      <c r="R21" s="23"/>
      <c r="S21" s="23"/>
      <c r="T21" s="23"/>
    </row>
    <row r="22" spans="1:20" x14ac:dyDescent="0.2">
      <c r="A22" s="184" t="s">
        <v>276</v>
      </c>
      <c r="B22" s="186" t="s">
        <v>284</v>
      </c>
      <c r="C22" s="114">
        <v>0</v>
      </c>
      <c r="D22" s="114">
        <v>0.13500000000000001</v>
      </c>
      <c r="E22" s="114">
        <v>0.13500000000000001</v>
      </c>
      <c r="F22" s="102">
        <v>675</v>
      </c>
      <c r="G22" s="92" t="s">
        <v>30</v>
      </c>
      <c r="H22" s="92"/>
      <c r="I22" s="92"/>
      <c r="J22" s="92"/>
      <c r="K22" s="92"/>
      <c r="L22" s="92"/>
      <c r="M22" s="92"/>
      <c r="N22" s="92"/>
      <c r="O22" s="92"/>
      <c r="P22" s="102">
        <v>80440130324</v>
      </c>
      <c r="Q22" s="102">
        <v>80440130495</v>
      </c>
      <c r="R22" s="23"/>
      <c r="S22" s="23"/>
      <c r="T22" s="23"/>
    </row>
    <row r="23" spans="1:20" x14ac:dyDescent="0.2">
      <c r="A23" s="176"/>
      <c r="B23" s="321"/>
      <c r="C23" s="124">
        <v>0.13500000000000001</v>
      </c>
      <c r="D23" s="124">
        <v>0.255</v>
      </c>
      <c r="E23" s="124">
        <v>0.12</v>
      </c>
      <c r="F23" s="149">
        <v>600</v>
      </c>
      <c r="G23" s="87" t="s">
        <v>30</v>
      </c>
      <c r="H23" s="87"/>
      <c r="I23" s="87"/>
      <c r="J23" s="87"/>
      <c r="K23" s="87"/>
      <c r="L23" s="87"/>
      <c r="M23" s="87"/>
      <c r="N23" s="87"/>
      <c r="O23" s="87"/>
      <c r="P23" s="149">
        <v>80440130324</v>
      </c>
      <c r="Q23" s="149">
        <v>80440130324</v>
      </c>
      <c r="R23" s="23"/>
      <c r="S23" s="23"/>
      <c r="T23" s="23"/>
    </row>
    <row r="24" spans="1:20" x14ac:dyDescent="0.2">
      <c r="A24" s="176"/>
      <c r="B24" s="321"/>
      <c r="C24" s="124">
        <v>0.255</v>
      </c>
      <c r="D24" s="124">
        <v>0.315</v>
      </c>
      <c r="E24" s="124">
        <v>0.06</v>
      </c>
      <c r="F24" s="149">
        <v>300</v>
      </c>
      <c r="G24" s="87" t="s">
        <v>31</v>
      </c>
      <c r="H24" s="87"/>
      <c r="I24" s="87"/>
      <c r="J24" s="87"/>
      <c r="K24" s="87"/>
      <c r="L24" s="87"/>
      <c r="M24" s="87"/>
      <c r="N24" s="87"/>
      <c r="O24" s="87"/>
      <c r="P24" s="149">
        <v>80440130324</v>
      </c>
      <c r="Q24" s="149">
        <v>80440130324</v>
      </c>
      <c r="R24" s="23"/>
      <c r="S24" s="23"/>
      <c r="T24" s="23"/>
    </row>
    <row r="25" spans="1:20" x14ac:dyDescent="0.2">
      <c r="A25" s="176"/>
      <c r="B25" s="321"/>
      <c r="C25" s="124">
        <v>0.315</v>
      </c>
      <c r="D25" s="124">
        <v>0.35499999999999998</v>
      </c>
      <c r="E25" s="124">
        <v>0.04</v>
      </c>
      <c r="F25" s="149">
        <v>120</v>
      </c>
      <c r="G25" s="87" t="s">
        <v>30</v>
      </c>
      <c r="H25" s="87"/>
      <c r="I25" s="87"/>
      <c r="J25" s="87"/>
      <c r="K25" s="87"/>
      <c r="L25" s="87"/>
      <c r="M25" s="87"/>
      <c r="N25" s="87"/>
      <c r="O25" s="87"/>
      <c r="P25" s="149">
        <v>80440130324</v>
      </c>
      <c r="Q25" s="149">
        <v>80440130324</v>
      </c>
      <c r="R25" s="23"/>
      <c r="S25" s="23"/>
      <c r="T25" s="23"/>
    </row>
    <row r="26" spans="1:20" x14ac:dyDescent="0.2">
      <c r="A26" s="190"/>
      <c r="B26" s="187" t="s">
        <v>285</v>
      </c>
      <c r="C26" s="113">
        <v>0</v>
      </c>
      <c r="D26" s="113">
        <v>0.15000000000000002</v>
      </c>
      <c r="E26" s="113">
        <f>0.08+0.07</f>
        <v>0.15000000000000002</v>
      </c>
      <c r="F26" s="101">
        <v>525</v>
      </c>
      <c r="G26" s="88" t="s">
        <v>30</v>
      </c>
      <c r="H26" s="88"/>
      <c r="I26" s="88"/>
      <c r="J26" s="88"/>
      <c r="K26" s="88"/>
      <c r="L26" s="88"/>
      <c r="M26" s="88"/>
      <c r="N26" s="88"/>
      <c r="O26" s="88"/>
      <c r="P26" s="101">
        <v>80440130324</v>
      </c>
      <c r="Q26" s="101">
        <v>80440130324</v>
      </c>
      <c r="R26" s="23"/>
      <c r="S26" s="23"/>
      <c r="T26" s="23"/>
    </row>
    <row r="27" spans="1:20" x14ac:dyDescent="0.2">
      <c r="A27" s="182" t="s">
        <v>451</v>
      </c>
      <c r="B27" s="138" t="s">
        <v>415</v>
      </c>
      <c r="C27" s="107">
        <v>0</v>
      </c>
      <c r="D27" s="107">
        <v>0.08</v>
      </c>
      <c r="E27" s="107">
        <v>0.08</v>
      </c>
      <c r="F27" s="298">
        <f>E27*1000*3.2</f>
        <v>256</v>
      </c>
      <c r="G27" s="108" t="s">
        <v>30</v>
      </c>
      <c r="H27" s="110"/>
      <c r="I27" s="110"/>
      <c r="J27" s="110"/>
      <c r="K27" s="110"/>
      <c r="L27" s="110"/>
      <c r="M27" s="110"/>
      <c r="N27" s="110"/>
      <c r="O27" s="110"/>
      <c r="P27" s="111">
        <v>80440130325</v>
      </c>
      <c r="Q27" s="111">
        <v>80440130325</v>
      </c>
      <c r="R27" s="23"/>
      <c r="S27" s="23"/>
      <c r="T27" s="23"/>
    </row>
    <row r="28" spans="1:20" x14ac:dyDescent="0.2">
      <c r="A28" s="286" t="s">
        <v>452</v>
      </c>
      <c r="B28" s="322" t="s">
        <v>286</v>
      </c>
      <c r="C28" s="114">
        <v>0</v>
      </c>
      <c r="D28" s="114">
        <v>7.0000000000000007E-2</v>
      </c>
      <c r="E28" s="114">
        <v>7.0000000000000007E-2</v>
      </c>
      <c r="F28" s="102">
        <v>210</v>
      </c>
      <c r="G28" s="89" t="s">
        <v>31</v>
      </c>
      <c r="H28" s="92"/>
      <c r="I28" s="92"/>
      <c r="J28" s="92"/>
      <c r="K28" s="92"/>
      <c r="L28" s="92"/>
      <c r="M28" s="92"/>
      <c r="N28" s="92"/>
      <c r="O28" s="92"/>
      <c r="P28" s="105">
        <v>80440130323</v>
      </c>
      <c r="Q28" s="105">
        <v>80440130323</v>
      </c>
      <c r="R28" s="23"/>
      <c r="S28" s="23"/>
      <c r="T28" s="23"/>
    </row>
    <row r="29" spans="1:20" x14ac:dyDescent="0.2">
      <c r="A29" s="194"/>
      <c r="B29" s="323"/>
      <c r="C29" s="116">
        <v>7.0000000000000007E-2</v>
      </c>
      <c r="D29" s="116">
        <v>0.15000000000000002</v>
      </c>
      <c r="E29" s="116">
        <v>0.08</v>
      </c>
      <c r="F29" s="103">
        <v>240</v>
      </c>
      <c r="G29" s="90" t="s">
        <v>30</v>
      </c>
      <c r="H29" s="88"/>
      <c r="I29" s="88"/>
      <c r="J29" s="88"/>
      <c r="K29" s="88"/>
      <c r="L29" s="88"/>
      <c r="M29" s="88"/>
      <c r="N29" s="88"/>
      <c r="O29" s="88"/>
      <c r="P29" s="101">
        <v>80440130323</v>
      </c>
      <c r="Q29" s="101">
        <v>80440130463</v>
      </c>
      <c r="R29" s="23"/>
      <c r="S29" s="23"/>
      <c r="T29" s="23"/>
    </row>
    <row r="30" spans="1:20" x14ac:dyDescent="0.2">
      <c r="A30" s="182" t="s">
        <v>453</v>
      </c>
      <c r="B30" s="138" t="s">
        <v>414</v>
      </c>
      <c r="C30" s="107">
        <v>0.26</v>
      </c>
      <c r="D30" s="107">
        <v>0.36</v>
      </c>
      <c r="E30" s="107">
        <v>0.1</v>
      </c>
      <c r="F30" s="298">
        <f>E30*1000*3</f>
        <v>300</v>
      </c>
      <c r="G30" s="108" t="s">
        <v>30</v>
      </c>
      <c r="H30" s="108"/>
      <c r="I30" s="108"/>
      <c r="J30" s="108"/>
      <c r="K30" s="108"/>
      <c r="L30" s="108"/>
      <c r="M30" s="108"/>
      <c r="N30" s="108"/>
      <c r="O30" s="108"/>
      <c r="P30" s="109">
        <v>80440130325</v>
      </c>
      <c r="Q30" s="109">
        <v>80440130325</v>
      </c>
      <c r="R30" s="23"/>
      <c r="S30" s="23"/>
      <c r="T30" s="23"/>
    </row>
    <row r="31" spans="1:20" x14ac:dyDescent="0.2">
      <c r="A31" s="324" t="s">
        <v>454</v>
      </c>
      <c r="B31" s="276" t="s">
        <v>412</v>
      </c>
      <c r="C31" s="96">
        <v>0</v>
      </c>
      <c r="D31" s="96">
        <v>0.09</v>
      </c>
      <c r="E31" s="96">
        <v>0.09</v>
      </c>
      <c r="F31" s="325">
        <f>1000*3.5*E31</f>
        <v>315</v>
      </c>
      <c r="G31" s="89" t="s">
        <v>31</v>
      </c>
      <c r="H31" s="92"/>
      <c r="I31" s="92"/>
      <c r="J31" s="92"/>
      <c r="K31" s="92"/>
      <c r="L31" s="92"/>
      <c r="M31" s="92"/>
      <c r="N31" s="92"/>
      <c r="O31" s="92"/>
      <c r="P31" s="105">
        <v>80440130326</v>
      </c>
      <c r="Q31" s="105">
        <v>80440130326</v>
      </c>
      <c r="R31" s="23"/>
      <c r="S31" s="23"/>
      <c r="T31" s="23"/>
    </row>
    <row r="32" spans="1:20" x14ac:dyDescent="0.2">
      <c r="A32" s="142"/>
      <c r="B32" s="142"/>
      <c r="C32" s="277">
        <v>0.09</v>
      </c>
      <c r="D32" s="277">
        <f>C32+0.08</f>
        <v>0.16999999999999998</v>
      </c>
      <c r="E32" s="277">
        <f>D32-C32</f>
        <v>7.9999999999999988E-2</v>
      </c>
      <c r="F32" s="326">
        <f>1000*3*E32</f>
        <v>239.99999999999997</v>
      </c>
      <c r="G32" s="129" t="s">
        <v>30</v>
      </c>
      <c r="H32" s="87"/>
      <c r="I32" s="87"/>
      <c r="J32" s="87"/>
      <c r="K32" s="87"/>
      <c r="L32" s="87"/>
      <c r="M32" s="87"/>
      <c r="N32" s="87"/>
      <c r="O32" s="87"/>
      <c r="P32" s="100">
        <v>80440130326</v>
      </c>
      <c r="Q32" s="100">
        <v>80440130326</v>
      </c>
      <c r="R32" s="23"/>
      <c r="S32" s="23"/>
      <c r="T32" s="23"/>
    </row>
    <row r="33" spans="1:20" x14ac:dyDescent="0.2">
      <c r="A33" s="327" t="s">
        <v>455</v>
      </c>
      <c r="B33" s="108" t="s">
        <v>413</v>
      </c>
      <c r="C33" s="107">
        <v>0</v>
      </c>
      <c r="D33" s="107">
        <v>0.3</v>
      </c>
      <c r="E33" s="107">
        <v>0.3</v>
      </c>
      <c r="F33" s="298">
        <f>1000*3*E33</f>
        <v>900</v>
      </c>
      <c r="G33" s="108" t="s">
        <v>31</v>
      </c>
      <c r="H33" s="92"/>
      <c r="I33" s="92"/>
      <c r="J33" s="92"/>
      <c r="K33" s="92"/>
      <c r="L33" s="92"/>
      <c r="M33" s="92"/>
      <c r="N33" s="92"/>
      <c r="O33" s="92"/>
      <c r="P33" s="105">
        <v>80440130326</v>
      </c>
      <c r="Q33" s="105">
        <v>80440130326</v>
      </c>
      <c r="R33" s="23"/>
      <c r="S33" s="23"/>
      <c r="T33" s="23"/>
    </row>
    <row r="34" spans="1:20" s="23" customFormat="1" ht="11.25" customHeight="1" x14ac:dyDescent="0.2">
      <c r="A34" s="68"/>
      <c r="B34" s="69"/>
      <c r="E34" s="70"/>
      <c r="F34" s="70"/>
      <c r="H34" s="30"/>
      <c r="I34" s="71"/>
      <c r="J34" s="71"/>
      <c r="K34" s="71"/>
      <c r="L34" s="71"/>
      <c r="M34" s="71"/>
      <c r="N34" s="71"/>
      <c r="O34" s="71"/>
      <c r="P34" s="71"/>
      <c r="Q34" s="32"/>
    </row>
    <row r="35" spans="1:20" ht="12.75" customHeight="1" x14ac:dyDescent="0.2">
      <c r="A35" s="72" t="s">
        <v>267</v>
      </c>
      <c r="B35" s="35"/>
      <c r="C35" s="36"/>
      <c r="D35" s="37"/>
      <c r="E35" s="266">
        <f>SUM(E11:E33)</f>
        <v>7.4</v>
      </c>
      <c r="F35" s="74">
        <f>SUM(F11:F33)</f>
        <v>27676</v>
      </c>
      <c r="G35" s="39"/>
      <c r="H35" s="15"/>
      <c r="I35" s="40"/>
      <c r="J35" s="41" t="s">
        <v>32</v>
      </c>
      <c r="K35" s="42">
        <f>SUM(K11:K33)</f>
        <v>0</v>
      </c>
      <c r="L35" s="42">
        <f>SUM(L11:L33)</f>
        <v>0</v>
      </c>
      <c r="M35" s="83"/>
      <c r="N35" s="41" t="s">
        <v>33</v>
      </c>
      <c r="O35" s="173">
        <f>SUM(O11:O33)</f>
        <v>125</v>
      </c>
      <c r="P35" s="83"/>
      <c r="Q35" s="83"/>
    </row>
    <row r="36" spans="1:20" ht="12.75" customHeight="1" x14ac:dyDescent="0.2">
      <c r="A36" s="75" t="s">
        <v>34</v>
      </c>
      <c r="B36" s="46"/>
      <c r="C36" s="47"/>
      <c r="D36" s="48"/>
      <c r="E36" s="264">
        <f>E14+E15+E16+E17+E20+E24+E28+E31+E33</f>
        <v>5.04</v>
      </c>
      <c r="F36" s="254">
        <f>F14+F15+F16+F17+F20+F24+F28+F31+F33</f>
        <v>19155</v>
      </c>
      <c r="G36" s="49"/>
      <c r="H36" s="50"/>
      <c r="I36" s="83"/>
      <c r="J36" s="32"/>
      <c r="K36" s="51"/>
      <c r="L36" s="51"/>
      <c r="M36" s="83"/>
      <c r="N36" s="83"/>
      <c r="O36" s="83"/>
      <c r="P36" s="83"/>
      <c r="Q36" s="83"/>
    </row>
    <row r="37" spans="1:20" ht="12.75" customHeight="1" x14ac:dyDescent="0.2">
      <c r="A37" s="75" t="s">
        <v>35</v>
      </c>
      <c r="B37" s="46"/>
      <c r="C37" s="47"/>
      <c r="D37" s="48"/>
      <c r="E37" s="264">
        <f>E13</f>
        <v>2.5000000000000001E-2</v>
      </c>
      <c r="F37" s="77">
        <v>100</v>
      </c>
      <c r="G37" s="52"/>
      <c r="H37" s="243"/>
      <c r="I37" s="53"/>
      <c r="J37" s="54"/>
      <c r="K37" s="54"/>
      <c r="L37" s="54"/>
      <c r="M37" s="55"/>
      <c r="N37" s="83"/>
      <c r="O37" s="83"/>
      <c r="P37" s="83"/>
      <c r="Q37" s="83"/>
    </row>
    <row r="38" spans="1:20" ht="12.75" customHeight="1" x14ac:dyDescent="0.2">
      <c r="A38" s="75" t="s">
        <v>36</v>
      </c>
      <c r="B38" s="46"/>
      <c r="C38" s="47"/>
      <c r="D38" s="48"/>
      <c r="E38" s="264">
        <f>E11+E12+E18+E19+E21+E22+E23+E25+E26+E27+E29+E30+E32</f>
        <v>2.3350000000000004</v>
      </c>
      <c r="F38" s="254">
        <f>F11+F12+F18+F19+F21+F22+F23+F25+F26+F27+F29+F30+F32</f>
        <v>8421</v>
      </c>
      <c r="G38" s="52"/>
      <c r="H38" s="52"/>
      <c r="I38" s="53"/>
      <c r="J38" s="54"/>
      <c r="K38" s="54"/>
      <c r="L38" s="54"/>
      <c r="M38" s="55"/>
      <c r="N38" s="83"/>
      <c r="O38" s="83"/>
      <c r="P38" s="83"/>
      <c r="Q38" s="83"/>
    </row>
    <row r="39" spans="1:20" ht="12.75" customHeight="1" x14ac:dyDescent="0.2">
      <c r="A39" s="75" t="s">
        <v>46</v>
      </c>
      <c r="B39" s="46"/>
      <c r="C39" s="47"/>
      <c r="D39" s="48"/>
      <c r="E39" s="264">
        <v>0</v>
      </c>
      <c r="F39" s="77">
        <v>0</v>
      </c>
      <c r="G39" s="56"/>
      <c r="H39" s="52"/>
      <c r="I39" s="57"/>
      <c r="J39" s="54"/>
      <c r="K39" s="54"/>
      <c r="L39" s="54"/>
      <c r="M39" s="55"/>
      <c r="N39" s="83"/>
      <c r="O39" s="83"/>
      <c r="P39" s="83"/>
      <c r="Q39" s="83"/>
    </row>
    <row r="40" spans="1:20" ht="5.25" customHeight="1" x14ac:dyDescent="0.2">
      <c r="A40" s="28"/>
      <c r="B40" s="28"/>
      <c r="C40" s="5"/>
      <c r="D40" s="5"/>
      <c r="E40" s="58"/>
      <c r="F40" s="78"/>
      <c r="G40" s="59"/>
      <c r="H40" s="52"/>
      <c r="I40" s="53"/>
      <c r="J40" s="54"/>
      <c r="K40" s="54"/>
      <c r="L40" s="54"/>
      <c r="M40" s="55"/>
      <c r="N40" s="83"/>
      <c r="O40" s="83"/>
      <c r="P40" s="83"/>
      <c r="Q40" s="83"/>
    </row>
    <row r="41" spans="1:20" ht="12.75" customHeight="1" x14ac:dyDescent="0.2">
      <c r="A41" s="60"/>
      <c r="B41" s="64" t="s">
        <v>4</v>
      </c>
      <c r="C41" s="390"/>
      <c r="D41" s="390"/>
      <c r="E41" s="390"/>
      <c r="F41" s="79"/>
      <c r="G41" s="61"/>
      <c r="H41" s="61"/>
      <c r="I41" s="62"/>
      <c r="J41" s="62"/>
      <c r="N41" s="32"/>
      <c r="O41" s="32"/>
      <c r="P41" s="32"/>
      <c r="Q41" s="260"/>
    </row>
    <row r="42" spans="1:20" ht="12.75" customHeight="1" x14ac:dyDescent="0.2">
      <c r="A42" s="60"/>
      <c r="B42" s="80" t="s">
        <v>37</v>
      </c>
      <c r="C42" s="393" t="s">
        <v>429</v>
      </c>
      <c r="D42" s="393"/>
      <c r="E42" s="393"/>
      <c r="F42" s="393"/>
      <c r="G42" s="393"/>
      <c r="H42" s="393"/>
      <c r="I42" s="393"/>
      <c r="J42" s="393"/>
      <c r="L42" s="63"/>
      <c r="M42" s="63"/>
      <c r="N42" s="32"/>
      <c r="O42" s="32"/>
      <c r="P42" s="32"/>
      <c r="Q42" s="260"/>
    </row>
    <row r="43" spans="1:20" ht="12.75" customHeight="1" x14ac:dyDescent="0.2">
      <c r="A43" s="60"/>
      <c r="B43" s="64"/>
      <c r="C43" s="396" t="s">
        <v>38</v>
      </c>
      <c r="D43" s="396"/>
      <c r="E43" s="396"/>
      <c r="F43" s="396"/>
      <c r="G43" s="396"/>
      <c r="H43" s="396"/>
      <c r="I43" s="396"/>
      <c r="J43" s="396"/>
      <c r="L43" s="391" t="s">
        <v>39</v>
      </c>
      <c r="M43" s="391"/>
      <c r="N43" s="32"/>
      <c r="O43" s="32"/>
      <c r="P43" s="32"/>
      <c r="Q43" s="260"/>
    </row>
    <row r="44" spans="1:20" x14ac:dyDescent="0.2">
      <c r="A44" s="60"/>
      <c r="B44" s="64" t="s">
        <v>4</v>
      </c>
      <c r="C44" s="390"/>
      <c r="D44" s="390"/>
      <c r="E44" s="390"/>
      <c r="F44" s="64"/>
      <c r="G44" s="64"/>
      <c r="H44" s="64"/>
      <c r="I44" s="65"/>
      <c r="J44" s="65"/>
      <c r="N44" s="32"/>
      <c r="O44" s="32"/>
      <c r="P44" s="32"/>
      <c r="Q44" s="260"/>
    </row>
    <row r="45" spans="1:20" x14ac:dyDescent="0.2">
      <c r="A45" s="60"/>
      <c r="B45" s="80" t="s">
        <v>40</v>
      </c>
      <c r="C45" s="393" t="s">
        <v>57</v>
      </c>
      <c r="D45" s="393"/>
      <c r="E45" s="393"/>
      <c r="F45" s="393"/>
      <c r="G45" s="393"/>
      <c r="H45" s="393"/>
      <c r="I45" s="393"/>
      <c r="J45" s="393"/>
      <c r="L45" s="63"/>
      <c r="M45" s="63"/>
      <c r="N45" s="32"/>
      <c r="O45" s="32"/>
      <c r="P45" s="32"/>
      <c r="Q45" s="260"/>
    </row>
    <row r="46" spans="1:20" x14ac:dyDescent="0.2">
      <c r="A46" s="60"/>
      <c r="B46" s="64"/>
      <c r="C46" s="392"/>
      <c r="D46" s="392"/>
      <c r="E46" s="392"/>
      <c r="F46" s="392"/>
      <c r="G46" s="392"/>
      <c r="H46" s="392"/>
      <c r="I46" s="392"/>
      <c r="J46" s="392"/>
      <c r="L46" s="391" t="s">
        <v>39</v>
      </c>
      <c r="M46" s="391"/>
      <c r="N46" s="32"/>
      <c r="O46" s="32"/>
      <c r="P46" s="32"/>
      <c r="Q46" s="260"/>
    </row>
    <row r="47" spans="1:20" x14ac:dyDescent="0.2">
      <c r="A47" s="60"/>
      <c r="B47" s="64" t="s">
        <v>4</v>
      </c>
      <c r="C47" s="66" t="s">
        <v>5</v>
      </c>
      <c r="D47" s="66"/>
      <c r="E47" s="67"/>
      <c r="F47" s="64"/>
      <c r="G47" s="64"/>
      <c r="H47" s="64"/>
      <c r="I47" s="65"/>
      <c r="J47" s="65"/>
      <c r="N47" s="32"/>
      <c r="O47" s="32"/>
      <c r="P47" s="32"/>
      <c r="Q47" s="260"/>
    </row>
    <row r="48" spans="1:20" x14ac:dyDescent="0.2">
      <c r="A48" s="60"/>
      <c r="B48" s="80" t="s">
        <v>6</v>
      </c>
      <c r="C48" s="393" t="s">
        <v>41</v>
      </c>
      <c r="D48" s="393"/>
      <c r="E48" s="393"/>
      <c r="F48" s="393"/>
      <c r="G48" s="393"/>
      <c r="H48" s="393"/>
      <c r="I48" s="393"/>
      <c r="J48" s="393"/>
      <c r="L48" s="63"/>
      <c r="M48" s="63"/>
      <c r="N48" s="32"/>
      <c r="O48" s="32"/>
      <c r="P48" s="32"/>
      <c r="Q48" s="260"/>
    </row>
    <row r="49" spans="2:13" x14ac:dyDescent="0.2">
      <c r="B49" s="27"/>
      <c r="C49" s="28"/>
      <c r="E49" s="15"/>
      <c r="F49" s="29"/>
      <c r="L49" s="391" t="s">
        <v>39</v>
      </c>
      <c r="M49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L49:M49"/>
    <mergeCell ref="C41:E41"/>
    <mergeCell ref="C42:J42"/>
    <mergeCell ref="C43:J43"/>
    <mergeCell ref="L43:M43"/>
    <mergeCell ref="C44:E44"/>
    <mergeCell ref="C45:J45"/>
    <mergeCell ref="C46:J46"/>
    <mergeCell ref="L46:M46"/>
    <mergeCell ref="C48:J48"/>
    <mergeCell ref="I8:J8"/>
    <mergeCell ref="K8:K9"/>
    <mergeCell ref="L8:L9"/>
    <mergeCell ref="M8:M9"/>
    <mergeCell ref="N8:N9"/>
  </mergeCells>
  <phoneticPr fontId="1" type="noConversion"/>
  <printOptions horizontalCentered="1"/>
  <pageMargins left="0.19685039370078741" right="0.19685039370078741" top="0.55118110236220474" bottom="0.35433070866141736" header="0.31496062992125984" footer="0.31496062992125984"/>
  <pageSetup paperSize="9" scale="95" orientation="landscape" useFirstPageNumber="1" horizontalDpi="300" verticalDpi="300" r:id="rId1"/>
  <headerFooter scaleWithDoc="0">
    <oddFooter>&amp;RLapa &amp;P no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2E53-5426-43C2-835D-729C0605482D}">
  <sheetPr codeName="Lapa6"/>
  <dimension ref="A1:T29"/>
  <sheetViews>
    <sheetView showGridLines="0" view="pageLayout" topLeftCell="A13" zoomScale="140" zoomScaleNormal="100" zoomScaleSheetLayoutView="100" zoomScalePageLayoutView="140" workbookViewId="0">
      <selection activeCell="C24" sqref="C24:E24"/>
    </sheetView>
  </sheetViews>
  <sheetFormatPr defaultColWidth="9.109375" defaultRowHeight="10.199999999999999" x14ac:dyDescent="0.2"/>
  <cols>
    <col min="1" max="1" width="5" style="27" customWidth="1"/>
    <col min="2" max="2" width="12.441406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6.10937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288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2" t="s">
        <v>289</v>
      </c>
      <c r="B11" s="185" t="s">
        <v>290</v>
      </c>
      <c r="C11" s="121">
        <v>0</v>
      </c>
      <c r="D11" s="121">
        <v>0.76</v>
      </c>
      <c r="E11" s="121">
        <v>0.76</v>
      </c>
      <c r="F11" s="109">
        <v>3800</v>
      </c>
      <c r="G11" s="108" t="s">
        <v>31</v>
      </c>
      <c r="H11" s="108"/>
      <c r="I11" s="108"/>
      <c r="J11" s="108"/>
      <c r="K11" s="108"/>
      <c r="L11" s="108"/>
      <c r="M11" s="108"/>
      <c r="N11" s="108"/>
      <c r="O11" s="108"/>
      <c r="P11" s="109">
        <v>80440040280</v>
      </c>
      <c r="Q11" s="109">
        <v>80440040280</v>
      </c>
      <c r="R11" s="23"/>
      <c r="S11" s="23"/>
      <c r="T11" s="23"/>
    </row>
    <row r="12" spans="1:20" x14ac:dyDescent="0.2">
      <c r="A12" s="286" t="s">
        <v>389</v>
      </c>
      <c r="B12" s="186" t="s">
        <v>388</v>
      </c>
      <c r="C12" s="114">
        <v>0</v>
      </c>
      <c r="D12" s="114">
        <v>0.40899999999999997</v>
      </c>
      <c r="E12" s="114">
        <f>D12</f>
        <v>0.40899999999999997</v>
      </c>
      <c r="F12" s="102">
        <v>3108.08</v>
      </c>
      <c r="G12" s="89" t="s">
        <v>31</v>
      </c>
      <c r="H12" s="89"/>
      <c r="I12" s="89"/>
      <c r="J12" s="89"/>
      <c r="K12" s="89"/>
      <c r="L12" s="89"/>
      <c r="M12" s="89"/>
      <c r="N12" s="89"/>
      <c r="O12" s="89"/>
      <c r="P12" s="294">
        <v>80440040774001</v>
      </c>
      <c r="Q12" s="109">
        <v>80440040280</v>
      </c>
      <c r="R12" s="23"/>
      <c r="S12" s="23"/>
      <c r="T12" s="23"/>
    </row>
    <row r="13" spans="1:20" x14ac:dyDescent="0.2">
      <c r="A13" s="194"/>
      <c r="B13" s="187"/>
      <c r="C13" s="116">
        <v>0.40899999999999997</v>
      </c>
      <c r="D13" s="116">
        <v>0.71750000000000003</v>
      </c>
      <c r="E13" s="116">
        <f>D13-C13</f>
        <v>0.30850000000000005</v>
      </c>
      <c r="F13" s="103">
        <v>3724.4</v>
      </c>
      <c r="G13" s="90" t="s">
        <v>30</v>
      </c>
      <c r="H13" s="90"/>
      <c r="I13" s="90"/>
      <c r="J13" s="90"/>
      <c r="K13" s="90"/>
      <c r="L13" s="90"/>
      <c r="M13" s="90"/>
      <c r="N13" s="90"/>
      <c r="O13" s="90"/>
      <c r="P13" s="295">
        <v>80440040774001</v>
      </c>
      <c r="Q13" s="109">
        <v>80440040280</v>
      </c>
      <c r="R13" s="23"/>
      <c r="S13" s="23"/>
      <c r="T13" s="23"/>
    </row>
    <row r="14" spans="1:20" s="23" customFormat="1" ht="11.25" customHeight="1" x14ac:dyDescent="0.2">
      <c r="A14" s="68"/>
      <c r="B14" s="69"/>
      <c r="E14" s="70"/>
      <c r="F14" s="70"/>
      <c r="H14" s="30"/>
      <c r="I14" s="71"/>
      <c r="J14" s="71"/>
      <c r="K14" s="71"/>
      <c r="L14" s="71"/>
      <c r="M14" s="71"/>
      <c r="N14" s="71"/>
      <c r="O14" s="71"/>
      <c r="P14" s="71"/>
      <c r="Q14" s="32"/>
    </row>
    <row r="15" spans="1:20" ht="12.75" customHeight="1" x14ac:dyDescent="0.2">
      <c r="A15" s="72" t="s">
        <v>287</v>
      </c>
      <c r="B15" s="35"/>
      <c r="C15" s="36"/>
      <c r="D15" s="37"/>
      <c r="E15" s="73">
        <f>SUM(E11:E13)</f>
        <v>1.4775</v>
      </c>
      <c r="F15" s="267">
        <f>SUM(F11:F13)</f>
        <v>10632.48</v>
      </c>
      <c r="G15" s="39"/>
      <c r="H15" s="15"/>
      <c r="I15" s="40"/>
      <c r="J15" s="41" t="s">
        <v>32</v>
      </c>
      <c r="K15" s="42">
        <f>SUM(K11:K11)</f>
        <v>0</v>
      </c>
      <c r="L15" s="42">
        <f>SUM(L11:L11)</f>
        <v>0</v>
      </c>
      <c r="M15" s="83"/>
      <c r="N15" s="41" t="s">
        <v>33</v>
      </c>
      <c r="O15" s="173">
        <f>SUM(O11:O11)</f>
        <v>0</v>
      </c>
      <c r="P15" s="83"/>
      <c r="Q15" s="83"/>
    </row>
    <row r="16" spans="1:20" ht="12.75" customHeight="1" x14ac:dyDescent="0.2">
      <c r="A16" s="75" t="s">
        <v>34</v>
      </c>
      <c r="B16" s="46"/>
      <c r="C16" s="46"/>
      <c r="D16" s="282"/>
      <c r="E16" s="76">
        <f>E11+E12</f>
        <v>1.169</v>
      </c>
      <c r="F16" s="261">
        <f>F11+F12</f>
        <v>6908.08</v>
      </c>
      <c r="G16" s="49"/>
      <c r="H16" s="50"/>
      <c r="I16" s="83"/>
      <c r="J16" s="32"/>
      <c r="K16" s="51"/>
      <c r="L16" s="51"/>
      <c r="M16" s="83"/>
      <c r="N16" s="83"/>
      <c r="O16" s="83"/>
      <c r="P16" s="83"/>
      <c r="Q16" s="83"/>
    </row>
    <row r="17" spans="1:17" ht="12.75" customHeight="1" x14ac:dyDescent="0.2">
      <c r="A17" s="75" t="s">
        <v>35</v>
      </c>
      <c r="B17" s="46"/>
      <c r="C17" s="46"/>
      <c r="D17" s="282"/>
      <c r="E17" s="76">
        <v>0</v>
      </c>
      <c r="F17" s="77">
        <v>0</v>
      </c>
      <c r="G17" s="52"/>
      <c r="H17" s="15"/>
      <c r="I17" s="53"/>
      <c r="J17" s="54"/>
      <c r="K17" s="54"/>
      <c r="L17" s="54"/>
      <c r="M17" s="55"/>
      <c r="N17" s="83"/>
      <c r="O17" s="83"/>
      <c r="P17" s="83"/>
      <c r="Q17" s="83"/>
    </row>
    <row r="18" spans="1:17" ht="12.75" customHeight="1" x14ac:dyDescent="0.2">
      <c r="A18" s="75" t="s">
        <v>36</v>
      </c>
      <c r="B18" s="46"/>
      <c r="C18" s="46"/>
      <c r="D18" s="282"/>
      <c r="E18" s="76">
        <f>E13</f>
        <v>0.30850000000000005</v>
      </c>
      <c r="F18" s="261">
        <f>F13</f>
        <v>3724.4</v>
      </c>
      <c r="G18" s="52"/>
      <c r="H18" s="52"/>
      <c r="I18" s="53"/>
      <c r="J18" s="54"/>
      <c r="K18" s="54"/>
      <c r="L18" s="54"/>
      <c r="M18" s="55"/>
      <c r="N18" s="83"/>
      <c r="O18" s="83"/>
      <c r="P18" s="83"/>
      <c r="Q18" s="83"/>
    </row>
    <row r="19" spans="1:17" ht="12.75" customHeight="1" x14ac:dyDescent="0.2">
      <c r="A19" s="75" t="s">
        <v>46</v>
      </c>
      <c r="B19" s="46"/>
      <c r="C19" s="46"/>
      <c r="D19" s="282"/>
      <c r="E19" s="76">
        <v>0</v>
      </c>
      <c r="F19" s="77">
        <v>0</v>
      </c>
      <c r="G19" s="56"/>
      <c r="H19" s="52"/>
      <c r="I19" s="57"/>
      <c r="J19" s="54"/>
      <c r="K19" s="54"/>
      <c r="L19" s="54"/>
      <c r="M19" s="55"/>
      <c r="N19" s="83"/>
      <c r="O19" s="83"/>
      <c r="P19" s="83"/>
      <c r="Q19" s="83"/>
    </row>
    <row r="20" spans="1:17" ht="5.25" customHeight="1" x14ac:dyDescent="0.2">
      <c r="A20" s="28"/>
      <c r="B20" s="28"/>
      <c r="C20" s="5"/>
      <c r="D20" s="5"/>
      <c r="E20" s="58"/>
      <c r="F20" s="78"/>
      <c r="G20" s="59"/>
      <c r="H20" s="52"/>
      <c r="I20" s="53"/>
      <c r="J20" s="54"/>
      <c r="K20" s="54"/>
      <c r="L20" s="54"/>
      <c r="M20" s="55"/>
      <c r="N20" s="83"/>
      <c r="O20" s="83"/>
      <c r="P20" s="83"/>
      <c r="Q20" s="83"/>
    </row>
    <row r="21" spans="1:17" ht="12.75" customHeight="1" x14ac:dyDescent="0.2">
      <c r="A21" s="60"/>
      <c r="B21" s="64" t="s">
        <v>4</v>
      </c>
      <c r="C21" s="390"/>
      <c r="D21" s="390"/>
      <c r="E21" s="390"/>
      <c r="F21" s="79"/>
      <c r="G21" s="61"/>
      <c r="H21" s="61"/>
      <c r="I21" s="62"/>
      <c r="J21" s="62"/>
      <c r="N21" s="32"/>
      <c r="O21" s="32"/>
      <c r="P21" s="32"/>
      <c r="Q21" s="260"/>
    </row>
    <row r="22" spans="1:17" ht="12.75" customHeight="1" x14ac:dyDescent="0.2">
      <c r="A22" s="60"/>
      <c r="B22" s="80" t="s">
        <v>37</v>
      </c>
      <c r="C22" s="393" t="s">
        <v>429</v>
      </c>
      <c r="D22" s="393"/>
      <c r="E22" s="393"/>
      <c r="F22" s="393"/>
      <c r="G22" s="393"/>
      <c r="H22" s="393"/>
      <c r="I22" s="393"/>
      <c r="J22" s="393"/>
      <c r="L22" s="63"/>
      <c r="M22" s="63"/>
      <c r="N22" s="32"/>
      <c r="O22" s="32"/>
      <c r="P22" s="32"/>
      <c r="Q22" s="260"/>
    </row>
    <row r="23" spans="1:17" ht="12.75" customHeight="1" x14ac:dyDescent="0.2">
      <c r="A23" s="60"/>
      <c r="B23" s="64"/>
      <c r="C23" s="396" t="s">
        <v>38</v>
      </c>
      <c r="D23" s="396"/>
      <c r="E23" s="396"/>
      <c r="F23" s="396"/>
      <c r="G23" s="396"/>
      <c r="H23" s="396"/>
      <c r="I23" s="396"/>
      <c r="J23" s="396"/>
      <c r="L23" s="391" t="s">
        <v>39</v>
      </c>
      <c r="M23" s="391"/>
      <c r="N23" s="32"/>
      <c r="O23" s="32"/>
      <c r="P23" s="32"/>
      <c r="Q23" s="260"/>
    </row>
    <row r="24" spans="1:17" x14ac:dyDescent="0.2">
      <c r="A24" s="60"/>
      <c r="B24" s="64" t="s">
        <v>4</v>
      </c>
      <c r="C24" s="390"/>
      <c r="D24" s="390"/>
      <c r="E24" s="390"/>
      <c r="F24" s="64"/>
      <c r="G24" s="64"/>
      <c r="H24" s="64"/>
      <c r="I24" s="65"/>
      <c r="J24" s="65"/>
      <c r="N24" s="32"/>
      <c r="O24" s="32"/>
      <c r="P24" s="32"/>
      <c r="Q24" s="260"/>
    </row>
    <row r="25" spans="1:17" x14ac:dyDescent="0.2">
      <c r="A25" s="60"/>
      <c r="B25" s="80" t="s">
        <v>40</v>
      </c>
      <c r="C25" s="393" t="s">
        <v>57</v>
      </c>
      <c r="D25" s="393"/>
      <c r="E25" s="393"/>
      <c r="F25" s="393"/>
      <c r="G25" s="393"/>
      <c r="H25" s="393"/>
      <c r="I25" s="393"/>
      <c r="J25" s="393"/>
      <c r="L25" s="63"/>
      <c r="M25" s="63"/>
      <c r="N25" s="32"/>
      <c r="O25" s="32"/>
      <c r="P25" s="32"/>
      <c r="Q25" s="260"/>
    </row>
    <row r="26" spans="1:17" x14ac:dyDescent="0.2">
      <c r="A26" s="60"/>
      <c r="B26" s="64"/>
      <c r="C26" s="392"/>
      <c r="D26" s="392"/>
      <c r="E26" s="392"/>
      <c r="F26" s="392"/>
      <c r="G26" s="392"/>
      <c r="H26" s="392"/>
      <c r="I26" s="392"/>
      <c r="J26" s="392"/>
      <c r="L26" s="391" t="s">
        <v>39</v>
      </c>
      <c r="M26" s="391"/>
      <c r="N26" s="32"/>
      <c r="O26" s="32"/>
      <c r="P26" s="32"/>
      <c r="Q26" s="260"/>
    </row>
    <row r="27" spans="1:17" x14ac:dyDescent="0.2">
      <c r="A27" s="60"/>
      <c r="B27" s="64" t="s">
        <v>4</v>
      </c>
      <c r="C27" s="66" t="s">
        <v>5</v>
      </c>
      <c r="D27" s="66"/>
      <c r="E27" s="67"/>
      <c r="F27" s="64"/>
      <c r="G27" s="64"/>
      <c r="H27" s="64"/>
      <c r="I27" s="65"/>
      <c r="J27" s="65"/>
      <c r="N27" s="32"/>
      <c r="O27" s="32"/>
      <c r="P27" s="32"/>
      <c r="Q27" s="260"/>
    </row>
    <row r="28" spans="1:17" x14ac:dyDescent="0.2">
      <c r="A28" s="60"/>
      <c r="B28" s="80" t="s">
        <v>6</v>
      </c>
      <c r="C28" s="393" t="s">
        <v>41</v>
      </c>
      <c r="D28" s="393"/>
      <c r="E28" s="393"/>
      <c r="F28" s="393"/>
      <c r="G28" s="393"/>
      <c r="H28" s="393"/>
      <c r="I28" s="393"/>
      <c r="J28" s="393"/>
      <c r="L28" s="63"/>
      <c r="M28" s="63"/>
      <c r="N28" s="32"/>
      <c r="O28" s="32"/>
      <c r="P28" s="32"/>
      <c r="Q28" s="260"/>
    </row>
    <row r="29" spans="1:17" x14ac:dyDescent="0.2">
      <c r="B29" s="27"/>
      <c r="C29" s="28"/>
      <c r="E29" s="15"/>
      <c r="F29" s="29"/>
      <c r="L29" s="391" t="s">
        <v>39</v>
      </c>
      <c r="M29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C26:J26"/>
    <mergeCell ref="L26:M26"/>
    <mergeCell ref="C28:J28"/>
    <mergeCell ref="L29:M29"/>
    <mergeCell ref="C21:E21"/>
    <mergeCell ref="C22:J22"/>
    <mergeCell ref="C23:J23"/>
    <mergeCell ref="L23:M23"/>
    <mergeCell ref="C24:E24"/>
    <mergeCell ref="C25:J25"/>
    <mergeCell ref="I8:J8"/>
    <mergeCell ref="K8:K9"/>
    <mergeCell ref="L8:L9"/>
    <mergeCell ref="M8:M9"/>
    <mergeCell ref="N8:N9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98" orientation="landscape" useFirstPageNumber="1" horizontalDpi="300" verticalDpi="300" r:id="rId1"/>
  <headerFooter scaleWithDoc="0">
    <oddFooter>&amp;RLapa &amp;P no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40B1-1229-4C53-875A-1A907B902C4D}">
  <sheetPr codeName="Lapa7"/>
  <dimension ref="A1:T32"/>
  <sheetViews>
    <sheetView showGridLines="0" view="pageLayout" topLeftCell="A7" zoomScale="140" zoomScaleNormal="100" zoomScaleSheetLayoutView="100" zoomScalePageLayoutView="140" workbookViewId="0">
      <selection activeCell="C27" sqref="C27:E27"/>
    </sheetView>
  </sheetViews>
  <sheetFormatPr defaultColWidth="9.109375" defaultRowHeight="10.199999999999999" x14ac:dyDescent="0.2"/>
  <cols>
    <col min="1" max="1" width="5" style="27" customWidth="1"/>
    <col min="2" max="2" width="17.33203125" style="23" customWidth="1"/>
    <col min="3" max="4" width="5.6640625" style="15" customWidth="1"/>
    <col min="5" max="5" width="6.44140625" style="29" customWidth="1"/>
    <col min="6" max="6" width="8.5546875" style="50" customWidth="1"/>
    <col min="7" max="7" width="9.5546875" style="23" customWidth="1"/>
    <col min="8" max="8" width="8.6640625" style="30" customWidth="1"/>
    <col min="9" max="9" width="5.6640625" style="31" customWidth="1"/>
    <col min="10" max="10" width="10.109375" style="31" customWidth="1"/>
    <col min="11" max="11" width="6" style="31" customWidth="1"/>
    <col min="12" max="12" width="8.5546875" style="31" customWidth="1"/>
    <col min="13" max="13" width="10.109375" style="31" customWidth="1"/>
    <col min="14" max="14" width="9.6640625" style="31" customWidth="1"/>
    <col min="15" max="15" width="8.5546875" style="31" customWidth="1"/>
    <col min="16" max="16" width="10.6640625" style="31" customWidth="1"/>
    <col min="17" max="17" width="12.88671875" style="32" customWidth="1"/>
    <col min="18" max="16384" width="9.109375" style="15"/>
  </cols>
  <sheetData>
    <row r="1" spans="1:20" s="5" customFormat="1" ht="15" customHeight="1" x14ac:dyDescent="0.2">
      <c r="A1" s="1"/>
      <c r="B1" s="2"/>
      <c r="C1" s="405" t="s">
        <v>42</v>
      </c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3"/>
      <c r="Q1" s="4" t="s">
        <v>43</v>
      </c>
    </row>
    <row r="2" spans="1:20" s="5" customFormat="1" ht="11.25" customHeight="1" x14ac:dyDescent="0.25">
      <c r="A2" s="6"/>
      <c r="B2" s="7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10"/>
      <c r="Q2" s="11" t="s">
        <v>2</v>
      </c>
    </row>
    <row r="3" spans="1:20" s="5" customFormat="1" ht="15" customHeight="1" x14ac:dyDescent="0.25">
      <c r="A3" s="6"/>
      <c r="B3" s="12"/>
      <c r="C3" s="406" t="s">
        <v>292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"/>
      <c r="Q3" s="11" t="s">
        <v>8</v>
      </c>
      <c r="R3" s="13"/>
      <c r="S3" s="13"/>
    </row>
    <row r="4" spans="1:20" s="5" customFormat="1" x14ac:dyDescent="0.25">
      <c r="A4" s="6"/>
      <c r="B4" s="7"/>
      <c r="C4" s="12"/>
      <c r="D4" s="2"/>
      <c r="E4" s="2"/>
      <c r="F4" s="3"/>
      <c r="G4" s="3"/>
      <c r="H4" s="1"/>
      <c r="I4" s="1"/>
      <c r="J4" s="1"/>
      <c r="K4" s="1"/>
      <c r="L4" s="1"/>
      <c r="M4" s="14"/>
      <c r="N4" s="14"/>
      <c r="O4" s="1"/>
      <c r="P4" s="1"/>
      <c r="Q4" s="11" t="s">
        <v>12</v>
      </c>
    </row>
    <row r="5" spans="1:20" ht="8.25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</row>
    <row r="6" spans="1:20" ht="12.75" customHeight="1" x14ac:dyDescent="0.2">
      <c r="A6" s="388" t="s">
        <v>13</v>
      </c>
      <c r="B6" s="427" t="s">
        <v>44</v>
      </c>
      <c r="C6" s="414" t="s">
        <v>15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6"/>
      <c r="P6" s="417" t="s">
        <v>9</v>
      </c>
      <c r="Q6" s="418"/>
    </row>
    <row r="7" spans="1:20" ht="12.75" customHeight="1" x14ac:dyDescent="0.2">
      <c r="A7" s="388"/>
      <c r="B7" s="427"/>
      <c r="C7" s="386" t="s">
        <v>45</v>
      </c>
      <c r="D7" s="386"/>
      <c r="E7" s="386"/>
      <c r="F7" s="386"/>
      <c r="G7" s="386"/>
      <c r="H7" s="401" t="s">
        <v>17</v>
      </c>
      <c r="I7" s="401"/>
      <c r="J7" s="401"/>
      <c r="K7" s="401"/>
      <c r="L7" s="401"/>
      <c r="M7" s="401"/>
      <c r="N7" s="401"/>
      <c r="O7" s="421" t="s">
        <v>18</v>
      </c>
      <c r="P7" s="419"/>
      <c r="Q7" s="420"/>
    </row>
    <row r="8" spans="1:20" ht="15.15" customHeight="1" x14ac:dyDescent="0.2">
      <c r="A8" s="388"/>
      <c r="B8" s="427"/>
      <c r="C8" s="386" t="s">
        <v>19</v>
      </c>
      <c r="D8" s="386"/>
      <c r="E8" s="387" t="s">
        <v>20</v>
      </c>
      <c r="F8" s="387" t="s">
        <v>24</v>
      </c>
      <c r="G8" s="388" t="s">
        <v>21</v>
      </c>
      <c r="H8" s="389" t="s">
        <v>22</v>
      </c>
      <c r="I8" s="401" t="s">
        <v>7</v>
      </c>
      <c r="J8" s="401"/>
      <c r="K8" s="402" t="s">
        <v>23</v>
      </c>
      <c r="L8" s="402" t="s">
        <v>24</v>
      </c>
      <c r="M8" s="402" t="s">
        <v>25</v>
      </c>
      <c r="N8" s="402" t="s">
        <v>26</v>
      </c>
      <c r="O8" s="397"/>
      <c r="P8" s="397" t="s">
        <v>27</v>
      </c>
      <c r="Q8" s="403" t="s">
        <v>28</v>
      </c>
    </row>
    <row r="9" spans="1:20" ht="33.75" customHeight="1" x14ac:dyDescent="0.2">
      <c r="A9" s="388"/>
      <c r="B9" s="427"/>
      <c r="C9" s="82" t="s">
        <v>0</v>
      </c>
      <c r="D9" s="82" t="s">
        <v>1</v>
      </c>
      <c r="E9" s="387"/>
      <c r="F9" s="387"/>
      <c r="G9" s="388"/>
      <c r="H9" s="389"/>
      <c r="I9" s="81" t="s">
        <v>3</v>
      </c>
      <c r="J9" s="81" t="s">
        <v>29</v>
      </c>
      <c r="K9" s="402"/>
      <c r="L9" s="402"/>
      <c r="M9" s="402"/>
      <c r="N9" s="402"/>
      <c r="O9" s="398"/>
      <c r="P9" s="398"/>
      <c r="Q9" s="404"/>
    </row>
    <row r="10" spans="1:20" s="20" customFormat="1" ht="12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8">
        <v>17</v>
      </c>
    </row>
    <row r="11" spans="1:20" x14ac:dyDescent="0.2">
      <c r="A11" s="184" t="s">
        <v>293</v>
      </c>
      <c r="B11" s="186" t="s">
        <v>296</v>
      </c>
      <c r="C11" s="119">
        <v>0</v>
      </c>
      <c r="D11" s="119">
        <v>0.32</v>
      </c>
      <c r="E11" s="119">
        <v>0.32</v>
      </c>
      <c r="F11" s="147">
        <v>1440</v>
      </c>
      <c r="G11" s="126" t="s">
        <v>30</v>
      </c>
      <c r="H11" s="126"/>
      <c r="I11" s="126"/>
      <c r="J11" s="126"/>
      <c r="K11" s="126"/>
      <c r="L11" s="126"/>
      <c r="M11" s="126"/>
      <c r="N11" s="126"/>
      <c r="O11" s="126"/>
      <c r="P11" s="147">
        <v>80440010063</v>
      </c>
      <c r="Q11" s="147">
        <v>80440010063</v>
      </c>
      <c r="R11" s="23"/>
      <c r="S11" s="23"/>
      <c r="T11" s="23"/>
    </row>
    <row r="12" spans="1:20" x14ac:dyDescent="0.2">
      <c r="A12" s="177" t="s">
        <v>294</v>
      </c>
      <c r="B12" s="185" t="s">
        <v>297</v>
      </c>
      <c r="C12" s="121">
        <v>0</v>
      </c>
      <c r="D12" s="121">
        <v>0.74</v>
      </c>
      <c r="E12" s="121">
        <v>0.74</v>
      </c>
      <c r="F12" s="111">
        <v>2960</v>
      </c>
      <c r="G12" s="110" t="s">
        <v>30</v>
      </c>
      <c r="H12" s="110"/>
      <c r="I12" s="110"/>
      <c r="J12" s="110"/>
      <c r="K12" s="110"/>
      <c r="L12" s="110"/>
      <c r="M12" s="110"/>
      <c r="N12" s="110"/>
      <c r="O12" s="110"/>
      <c r="P12" s="111">
        <v>80440010007</v>
      </c>
      <c r="Q12" s="111">
        <v>80440010145</v>
      </c>
      <c r="R12" s="23"/>
      <c r="S12" s="23"/>
      <c r="T12" s="23"/>
    </row>
    <row r="13" spans="1:20" x14ac:dyDescent="0.2">
      <c r="A13" s="190" t="s">
        <v>295</v>
      </c>
      <c r="B13" s="187" t="s">
        <v>298</v>
      </c>
      <c r="C13" s="122">
        <v>0</v>
      </c>
      <c r="D13" s="122">
        <v>1.23</v>
      </c>
      <c r="E13" s="122">
        <v>1.23</v>
      </c>
      <c r="F13" s="148">
        <v>7710</v>
      </c>
      <c r="G13" s="127" t="s">
        <v>30</v>
      </c>
      <c r="H13" s="127"/>
      <c r="I13" s="127"/>
      <c r="J13" s="127"/>
      <c r="K13" s="127"/>
      <c r="L13" s="127"/>
      <c r="M13" s="127"/>
      <c r="N13" s="127"/>
      <c r="O13" s="127"/>
      <c r="P13" s="148">
        <v>80440010062</v>
      </c>
      <c r="Q13" s="148">
        <v>80440010062</v>
      </c>
      <c r="R13" s="23"/>
      <c r="S13" s="23"/>
      <c r="T13" s="23"/>
    </row>
    <row r="14" spans="1:20" x14ac:dyDescent="0.2">
      <c r="A14" s="329" t="s">
        <v>458</v>
      </c>
      <c r="B14" s="257" t="s">
        <v>428</v>
      </c>
      <c r="C14" s="96">
        <v>0</v>
      </c>
      <c r="D14" s="96">
        <v>1.86</v>
      </c>
      <c r="E14" s="96">
        <v>1.86</v>
      </c>
      <c r="F14" s="298">
        <f>E14*8*1000</f>
        <v>14880</v>
      </c>
      <c r="G14" s="89" t="s">
        <v>30</v>
      </c>
      <c r="H14" s="89"/>
      <c r="I14" s="89"/>
      <c r="J14" s="89"/>
      <c r="K14" s="89"/>
      <c r="L14" s="89"/>
      <c r="M14" s="89"/>
      <c r="N14" s="89"/>
      <c r="O14" s="102"/>
      <c r="P14" s="102">
        <v>80440020229</v>
      </c>
      <c r="Q14" s="102">
        <v>80440020229</v>
      </c>
      <c r="R14" s="23"/>
      <c r="S14" s="23"/>
      <c r="T14" s="23"/>
    </row>
    <row r="15" spans="1:20" x14ac:dyDescent="0.2">
      <c r="A15" s="328"/>
      <c r="B15" s="21"/>
      <c r="C15" s="97">
        <v>1.86</v>
      </c>
      <c r="D15" s="97">
        <v>3.2300000000000004</v>
      </c>
      <c r="E15" s="97">
        <v>1.37</v>
      </c>
      <c r="F15" s="298">
        <f>E15*6.5*1000</f>
        <v>8905.0000000000018</v>
      </c>
      <c r="G15" s="90" t="s">
        <v>30</v>
      </c>
      <c r="H15" s="90"/>
      <c r="I15" s="90"/>
      <c r="J15" s="90"/>
      <c r="K15" s="90"/>
      <c r="L15" s="90"/>
      <c r="M15" s="90"/>
      <c r="N15" s="90"/>
      <c r="O15" s="103"/>
      <c r="P15" s="103">
        <v>80440020229</v>
      </c>
      <c r="Q15" s="103">
        <v>80440010050</v>
      </c>
      <c r="R15" s="23"/>
      <c r="S15" s="23"/>
      <c r="T15" s="23"/>
    </row>
    <row r="16" spans="1:20" x14ac:dyDescent="0.2">
      <c r="A16" s="327" t="s">
        <v>459</v>
      </c>
      <c r="B16" s="138" t="s">
        <v>416</v>
      </c>
      <c r="C16" s="107">
        <v>0</v>
      </c>
      <c r="D16" s="107">
        <v>0.13</v>
      </c>
      <c r="E16" s="107">
        <v>0.13</v>
      </c>
      <c r="F16" s="298">
        <f>E16*3*1000</f>
        <v>390</v>
      </c>
      <c r="G16" s="108" t="s">
        <v>64</v>
      </c>
      <c r="H16" s="108"/>
      <c r="I16" s="108"/>
      <c r="J16" s="108"/>
      <c r="K16" s="108"/>
      <c r="L16" s="108"/>
      <c r="M16" s="108"/>
      <c r="N16" s="108"/>
      <c r="O16" s="108"/>
      <c r="P16" s="109">
        <v>80440020304</v>
      </c>
      <c r="Q16" s="109">
        <v>80440020304</v>
      </c>
      <c r="R16" s="23"/>
      <c r="S16" s="23"/>
      <c r="T16" s="23"/>
    </row>
    <row r="17" spans="1:17" s="23" customFormat="1" ht="11.25" customHeight="1" x14ac:dyDescent="0.2">
      <c r="A17" s="68"/>
      <c r="B17" s="69"/>
      <c r="E17" s="70"/>
      <c r="F17" s="70"/>
      <c r="H17" s="30"/>
      <c r="I17" s="71"/>
      <c r="J17" s="71"/>
      <c r="K17" s="71"/>
      <c r="L17" s="71"/>
      <c r="M17" s="71"/>
      <c r="N17" s="71"/>
      <c r="O17" s="71"/>
      <c r="P17" s="71"/>
      <c r="Q17" s="32"/>
    </row>
    <row r="18" spans="1:17" ht="12.75" customHeight="1" x14ac:dyDescent="0.2">
      <c r="A18" s="72" t="s">
        <v>291</v>
      </c>
      <c r="B18" s="35"/>
      <c r="C18" s="36"/>
      <c r="D18" s="37"/>
      <c r="E18" s="38">
        <f>SUM(E11:E16)</f>
        <v>5.65</v>
      </c>
      <c r="F18" s="74">
        <f>SUM(F11:F16)</f>
        <v>36285</v>
      </c>
      <c r="G18" s="39"/>
      <c r="H18" s="15"/>
      <c r="I18" s="40"/>
      <c r="J18" s="41" t="s">
        <v>32</v>
      </c>
      <c r="K18" s="42">
        <f>SUM(K11:K16)</f>
        <v>0</v>
      </c>
      <c r="L18" s="42">
        <f>SUM(L11:L16)</f>
        <v>0</v>
      </c>
      <c r="M18" s="83"/>
      <c r="N18" s="41" t="s">
        <v>33</v>
      </c>
      <c r="O18" s="173">
        <f>SUM(O11:O16)</f>
        <v>0</v>
      </c>
      <c r="P18" s="83"/>
      <c r="Q18" s="83"/>
    </row>
    <row r="19" spans="1:17" ht="12.75" customHeight="1" x14ac:dyDescent="0.2">
      <c r="A19" s="75" t="s">
        <v>34</v>
      </c>
      <c r="B19" s="46"/>
      <c r="C19" s="47"/>
      <c r="D19" s="48"/>
      <c r="E19" s="265">
        <v>0</v>
      </c>
      <c r="F19" s="77">
        <v>0</v>
      </c>
      <c r="G19" s="49"/>
      <c r="H19" s="50"/>
      <c r="I19" s="83"/>
      <c r="J19" s="32"/>
      <c r="K19" s="51"/>
      <c r="L19" s="51"/>
      <c r="M19" s="83"/>
      <c r="N19" s="83"/>
      <c r="O19" s="83"/>
      <c r="P19" s="83"/>
      <c r="Q19" s="83"/>
    </row>
    <row r="20" spans="1:17" ht="12.75" customHeight="1" x14ac:dyDescent="0.2">
      <c r="A20" s="75" t="s">
        <v>35</v>
      </c>
      <c r="B20" s="46"/>
      <c r="C20" s="47"/>
      <c r="D20" s="48"/>
      <c r="E20" s="265">
        <v>0</v>
      </c>
      <c r="F20" s="77">
        <v>0</v>
      </c>
      <c r="G20" s="52"/>
      <c r="H20" s="15"/>
      <c r="I20" s="53"/>
      <c r="J20" s="54"/>
      <c r="K20" s="54"/>
      <c r="L20" s="54"/>
      <c r="M20" s="55"/>
      <c r="N20" s="83"/>
      <c r="O20" s="83"/>
      <c r="P20" s="83"/>
      <c r="Q20" s="83"/>
    </row>
    <row r="21" spans="1:17" ht="17.399999999999999" customHeight="1" x14ac:dyDescent="0.2">
      <c r="A21" s="75" t="s">
        <v>36</v>
      </c>
      <c r="B21" s="46"/>
      <c r="C21" s="47"/>
      <c r="D21" s="48"/>
      <c r="E21" s="265">
        <f>SUM(E11:E15)</f>
        <v>5.5200000000000005</v>
      </c>
      <c r="F21" s="254">
        <f>SUM(F11:F15)</f>
        <v>35895</v>
      </c>
      <c r="G21" s="52"/>
      <c r="H21" s="52"/>
      <c r="I21" s="53"/>
      <c r="J21" s="54"/>
      <c r="K21" s="54"/>
      <c r="L21" s="54"/>
      <c r="M21" s="55"/>
      <c r="N21" s="83"/>
      <c r="O21" s="83"/>
      <c r="P21" s="83"/>
      <c r="Q21" s="83"/>
    </row>
    <row r="22" spans="1:17" ht="12.75" customHeight="1" x14ac:dyDescent="0.2">
      <c r="A22" s="75" t="s">
        <v>46</v>
      </c>
      <c r="B22" s="46"/>
      <c r="C22" s="47"/>
      <c r="D22" s="48"/>
      <c r="E22" s="265">
        <f>E16</f>
        <v>0.13</v>
      </c>
      <c r="F22" s="254">
        <f>F16</f>
        <v>390</v>
      </c>
      <c r="G22" s="56"/>
      <c r="H22" s="52"/>
      <c r="I22" s="57"/>
      <c r="J22" s="54"/>
      <c r="K22" s="54"/>
      <c r="L22" s="54"/>
      <c r="M22" s="55"/>
      <c r="N22" s="83"/>
      <c r="O22" s="83"/>
      <c r="P22" s="83"/>
      <c r="Q22" s="83"/>
    </row>
    <row r="23" spans="1:17" ht="5.25" customHeight="1" x14ac:dyDescent="0.2">
      <c r="A23" s="28"/>
      <c r="B23" s="28"/>
      <c r="C23" s="5"/>
      <c r="D23" s="5"/>
      <c r="E23" s="58"/>
      <c r="F23" s="78"/>
      <c r="G23" s="59"/>
      <c r="H23" s="52"/>
      <c r="I23" s="53"/>
      <c r="J23" s="54"/>
      <c r="K23" s="54"/>
      <c r="L23" s="54"/>
      <c r="M23" s="55"/>
      <c r="N23" s="83"/>
      <c r="O23" s="83"/>
      <c r="P23" s="83"/>
      <c r="Q23" s="83"/>
    </row>
    <row r="24" spans="1:17" ht="12.75" customHeight="1" x14ac:dyDescent="0.2">
      <c r="A24" s="60"/>
      <c r="B24" s="64" t="s">
        <v>4</v>
      </c>
      <c r="C24" s="390"/>
      <c r="D24" s="390"/>
      <c r="E24" s="390"/>
      <c r="F24" s="79"/>
      <c r="G24" s="61"/>
      <c r="H24" s="61"/>
      <c r="I24" s="62"/>
      <c r="J24" s="62"/>
      <c r="N24" s="32"/>
      <c r="O24" s="32"/>
      <c r="P24" s="32"/>
      <c r="Q24" s="260"/>
    </row>
    <row r="25" spans="1:17" ht="12.75" customHeight="1" x14ac:dyDescent="0.2">
      <c r="A25" s="60"/>
      <c r="B25" s="80" t="s">
        <v>37</v>
      </c>
      <c r="C25" s="393" t="s">
        <v>429</v>
      </c>
      <c r="D25" s="393"/>
      <c r="E25" s="393"/>
      <c r="F25" s="393"/>
      <c r="G25" s="393"/>
      <c r="H25" s="393"/>
      <c r="I25" s="393"/>
      <c r="J25" s="393"/>
      <c r="L25" s="63"/>
      <c r="M25" s="63"/>
      <c r="N25" s="32"/>
      <c r="O25" s="32"/>
      <c r="P25" s="32"/>
      <c r="Q25" s="260"/>
    </row>
    <row r="26" spans="1:17" ht="12.75" customHeight="1" x14ac:dyDescent="0.2">
      <c r="A26" s="60"/>
      <c r="B26" s="64"/>
      <c r="C26" s="396" t="s">
        <v>38</v>
      </c>
      <c r="D26" s="396"/>
      <c r="E26" s="396"/>
      <c r="F26" s="396"/>
      <c r="G26" s="396"/>
      <c r="H26" s="396"/>
      <c r="I26" s="396"/>
      <c r="J26" s="396"/>
      <c r="L26" s="391" t="s">
        <v>39</v>
      </c>
      <c r="M26" s="391"/>
      <c r="N26" s="32"/>
      <c r="O26" s="32"/>
      <c r="P26" s="32"/>
      <c r="Q26" s="260"/>
    </row>
    <row r="27" spans="1:17" x14ac:dyDescent="0.2">
      <c r="A27" s="60"/>
      <c r="B27" s="64" t="s">
        <v>4</v>
      </c>
      <c r="C27" s="390"/>
      <c r="D27" s="390"/>
      <c r="E27" s="390"/>
      <c r="F27" s="64"/>
      <c r="G27" s="64"/>
      <c r="H27" s="64"/>
      <c r="I27" s="65"/>
      <c r="J27" s="65"/>
      <c r="N27" s="32"/>
      <c r="O27" s="32"/>
      <c r="P27" s="32"/>
      <c r="Q27" s="260"/>
    </row>
    <row r="28" spans="1:17" x14ac:dyDescent="0.2">
      <c r="A28" s="60"/>
      <c r="B28" s="80" t="s">
        <v>40</v>
      </c>
      <c r="C28" s="393" t="s">
        <v>57</v>
      </c>
      <c r="D28" s="393"/>
      <c r="E28" s="393"/>
      <c r="F28" s="393"/>
      <c r="G28" s="393"/>
      <c r="H28" s="393"/>
      <c r="I28" s="393"/>
      <c r="J28" s="393"/>
      <c r="L28" s="63"/>
      <c r="M28" s="63"/>
      <c r="N28" s="32"/>
      <c r="O28" s="32"/>
      <c r="P28" s="32"/>
      <c r="Q28" s="260"/>
    </row>
    <row r="29" spans="1:17" x14ac:dyDescent="0.2">
      <c r="A29" s="60"/>
      <c r="B29" s="64"/>
      <c r="C29" s="392"/>
      <c r="D29" s="392"/>
      <c r="E29" s="392"/>
      <c r="F29" s="392"/>
      <c r="G29" s="392"/>
      <c r="H29" s="392"/>
      <c r="I29" s="392"/>
      <c r="J29" s="392"/>
      <c r="L29" s="391" t="s">
        <v>39</v>
      </c>
      <c r="M29" s="391"/>
      <c r="N29" s="32"/>
      <c r="O29" s="32"/>
      <c r="P29" s="32"/>
      <c r="Q29" s="260"/>
    </row>
    <row r="30" spans="1:17" x14ac:dyDescent="0.2">
      <c r="A30" s="60"/>
      <c r="B30" s="64" t="s">
        <v>4</v>
      </c>
      <c r="C30" s="66" t="s">
        <v>5</v>
      </c>
      <c r="D30" s="66"/>
      <c r="E30" s="67"/>
      <c r="F30" s="64"/>
      <c r="G30" s="64"/>
      <c r="H30" s="64"/>
      <c r="I30" s="65"/>
      <c r="J30" s="65"/>
      <c r="N30" s="32"/>
      <c r="O30" s="32"/>
      <c r="P30" s="32"/>
      <c r="Q30" s="260"/>
    </row>
    <row r="31" spans="1:17" x14ac:dyDescent="0.2">
      <c r="A31" s="60"/>
      <c r="B31" s="80" t="s">
        <v>6</v>
      </c>
      <c r="C31" s="393" t="s">
        <v>41</v>
      </c>
      <c r="D31" s="393"/>
      <c r="E31" s="393"/>
      <c r="F31" s="393"/>
      <c r="G31" s="393"/>
      <c r="H31" s="393"/>
      <c r="I31" s="393"/>
      <c r="J31" s="393"/>
      <c r="L31" s="63"/>
      <c r="M31" s="63"/>
      <c r="N31" s="32"/>
      <c r="O31" s="32"/>
      <c r="P31" s="32"/>
      <c r="Q31" s="260"/>
    </row>
    <row r="32" spans="1:17" x14ac:dyDescent="0.2">
      <c r="B32" s="27"/>
      <c r="C32" s="28"/>
      <c r="E32" s="15"/>
      <c r="F32" s="29"/>
      <c r="L32" s="391" t="s">
        <v>39</v>
      </c>
      <c r="M32" s="391"/>
    </row>
  </sheetData>
  <sheetProtection selectLockedCells="1" selectUnlockedCells="1"/>
  <mergeCells count="32">
    <mergeCell ref="C1:O1"/>
    <mergeCell ref="C3:O3"/>
    <mergeCell ref="A5:Q5"/>
    <mergeCell ref="A6:A9"/>
    <mergeCell ref="B6:B9"/>
    <mergeCell ref="C6:O6"/>
    <mergeCell ref="P6:Q7"/>
    <mergeCell ref="C7:G7"/>
    <mergeCell ref="H7:N7"/>
    <mergeCell ref="O7:O9"/>
    <mergeCell ref="Q8:Q9"/>
    <mergeCell ref="C8:D8"/>
    <mergeCell ref="E8:E9"/>
    <mergeCell ref="F8:F9"/>
    <mergeCell ref="G8:G9"/>
    <mergeCell ref="H8:H9"/>
    <mergeCell ref="P8:P9"/>
    <mergeCell ref="C29:J29"/>
    <mergeCell ref="L29:M29"/>
    <mergeCell ref="C31:J31"/>
    <mergeCell ref="L32:M32"/>
    <mergeCell ref="C24:E24"/>
    <mergeCell ref="C25:J25"/>
    <mergeCell ref="C26:J26"/>
    <mergeCell ref="L26:M26"/>
    <mergeCell ref="C27:E27"/>
    <mergeCell ref="C28:J28"/>
    <mergeCell ref="I8:J8"/>
    <mergeCell ref="K8:K9"/>
    <mergeCell ref="L8:L9"/>
    <mergeCell ref="M8:M9"/>
    <mergeCell ref="N8:N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8" orientation="landscape" useFirstPageNumber="1" horizontalDpi="300" verticalDpi="300" r:id="rId1"/>
  <headerFooter scaleWithDoc="0">
    <oddFooter>&amp;RLapa 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Kopsavilkums</vt:lpstr>
      <vt:lpstr>A_celi</vt:lpstr>
      <vt:lpstr>B_celi</vt:lpstr>
      <vt:lpstr>Adazi</vt:lpstr>
      <vt:lpstr>Alderi</vt:lpstr>
      <vt:lpstr>Atari</vt:lpstr>
      <vt:lpstr>Baltezers</vt:lpstr>
      <vt:lpstr>Birznieki</vt:lpstr>
      <vt:lpstr>Divezeri</vt:lpstr>
      <vt:lpstr>Eimuri</vt:lpstr>
      <vt:lpstr>Garkalne</vt:lpstr>
      <vt:lpstr>Iļķene</vt:lpstr>
      <vt:lpstr>Kadaga</vt:lpstr>
      <vt:lpstr>Stapriņi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Jevgēnija Sviridenkova</cp:lastModifiedBy>
  <cp:lastPrinted>2021-02-26T08:50:44Z</cp:lastPrinted>
  <dcterms:created xsi:type="dcterms:W3CDTF">2009-09-21T08:59:56Z</dcterms:created>
  <dcterms:modified xsi:type="dcterms:W3CDTF">2022-03-30T15:39:39Z</dcterms:modified>
</cp:coreProperties>
</file>